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11306\CMA\OFICINA MECANITZACIÓ AGRÍCOLA\ENTREGUES_RURALCAT\3a_ENTREGA_13_setembre_2024\"/>
    </mc:Choice>
  </mc:AlternateContent>
  <workbookProtection workbookAlgorithmName="SHA-512" workbookHashValue="YNUP3vQxmpTTvAfCQbzcLQS9CCbfuW3R/oeL1g/WWBVHBRmEISytGc+4nsvu9qjU78gma9vBKclxsYh0R89ckw==" workbookSaltValue="b3Hec1M5UkBE8pSuNAK27A==" workbookSpinCount="100000" lockStructure="1"/>
  <bookViews>
    <workbookView xWindow="-120" yWindow="-120" windowWidth="29040" windowHeight="15840"/>
  </bookViews>
  <sheets>
    <sheet name="Title" sheetId="5" r:id="rId1"/>
    <sheet name="Scenario Inputs" sheetId="1" r:id="rId2"/>
    <sheet name="Comparison Page" sheetId="2" r:id="rId3"/>
    <sheet name="About" sheetId="4" r:id="rId4"/>
    <sheet name="Module1" sheetId="3" state="veryHidden" r:id=""/>
  </sheets>
  <definedNames>
    <definedName name="_xlnm.Print_Area" localSheetId="2">'Comparison Page'!$A$1:$G$33</definedName>
    <definedName name="_xlnm.Print_Area" localSheetId="1">'Scenario Inputs'!$C$1:$H$49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2" l="1"/>
  <c r="C6" i="2"/>
  <c r="C5" i="2"/>
  <c r="G54" i="1" l="1"/>
  <c r="G55" i="1" s="1"/>
  <c r="D29" i="1" l="1"/>
  <c r="D5" i="1"/>
  <c r="C4" i="2" s="1"/>
  <c r="G14" i="1"/>
  <c r="G15" i="1"/>
  <c r="G17" i="1"/>
  <c r="G35" i="1"/>
  <c r="G36" i="1" s="1"/>
  <c r="G16" i="1" l="1"/>
  <c r="D41" i="1" s="1"/>
  <c r="D40" i="1" l="1"/>
  <c r="D39" i="1"/>
  <c r="G27" i="1"/>
  <c r="G28" i="1" s="1"/>
  <c r="G37" i="1"/>
  <c r="G38" i="1" s="1"/>
  <c r="G19" i="1"/>
  <c r="G20" i="1" s="1"/>
  <c r="G40" i="1" l="1"/>
  <c r="G41" i="1" s="1"/>
  <c r="G47" i="1" s="1"/>
  <c r="G46" i="1" l="1"/>
  <c r="G56" i="1" s="1"/>
  <c r="G57" i="1" s="1"/>
  <c r="G48" i="1"/>
</calcChain>
</file>

<file path=xl/sharedStrings.xml><?xml version="1.0" encoding="utf-8"?>
<sst xmlns="http://schemas.openxmlformats.org/spreadsheetml/2006/main" count="137" uniqueCount="78">
  <si>
    <t>WORK RATE</t>
  </si>
  <si>
    <t>email: david@applied research.nz</t>
  </si>
  <si>
    <t>Napier, New Zealand</t>
  </si>
  <si>
    <t>twitter: @spray_kiwi</t>
  </si>
  <si>
    <t xml:space="preserve">This spreadsheet can be freely copied provided acknowldegement to the developer </t>
  </si>
  <si>
    <r>
      <rPr>
        <b/>
        <sz val="12"/>
        <rFont val="Calibri"/>
        <family val="2"/>
      </rPr>
      <t xml:space="preserve">© </t>
    </r>
    <r>
      <rPr>
        <b/>
        <sz val="12"/>
        <rFont val="Tahoma"/>
        <family val="2"/>
      </rPr>
      <t>Dr. David Manktelow</t>
    </r>
  </si>
  <si>
    <t>Step 1 - Operation Information</t>
  </si>
  <si>
    <t>Step 2 - Time Spent Spraying</t>
  </si>
  <si>
    <t xml:space="preserve"> km/hr</t>
  </si>
  <si>
    <t xml:space="preserve"> m</t>
  </si>
  <si>
    <t xml:space="preserve"> l/ha</t>
  </si>
  <si>
    <t xml:space="preserve"> l</t>
  </si>
  <si>
    <t xml:space="preserve"> $/hr</t>
  </si>
  <si>
    <t xml:space="preserve"> km</t>
  </si>
  <si>
    <t xml:space="preserve"> min.</t>
  </si>
  <si>
    <t xml:space="preserve"> ha</t>
  </si>
  <si>
    <t xml:space="preserve"> ha/hr</t>
  </si>
  <si>
    <t xml:space="preserve"> /ha</t>
  </si>
  <si>
    <t>Step 4 - Turning Time</t>
  </si>
  <si>
    <t xml:space="preserve"> sec.</t>
  </si>
  <si>
    <t xml:space="preserve">Cost / ha </t>
  </si>
  <si>
    <t xml:space="preserve"> hr</t>
  </si>
  <si>
    <t xml:space="preserve"> /spray</t>
  </si>
  <si>
    <t xml:space="preserve"> /yr</t>
  </si>
  <si>
    <t xml:space="preserve">Total Cost </t>
  </si>
  <si>
    <t>Step 5 - Property Totals</t>
  </si>
  <si>
    <t>Applied Research and Technologies Ltd.</t>
  </si>
  <si>
    <t xml:space="preserve">Work Rate </t>
  </si>
  <si>
    <t xml:space="preserve">Distance Travelled / ha </t>
  </si>
  <si>
    <t xml:space="preserve">Spray Time / ha </t>
  </si>
  <si>
    <t xml:space="preserve">Spray Time / Tank </t>
  </si>
  <si>
    <t xml:space="preserve">Ha Sprayed / Tank </t>
  </si>
  <si>
    <t xml:space="preserve">Time Turning / ha </t>
  </si>
  <si>
    <t xml:space="preserve">Turns / ha </t>
  </si>
  <si>
    <t xml:space="preserve">Time to Spray Area </t>
  </si>
  <si>
    <t xml:space="preserve">Cost per Application </t>
  </si>
  <si>
    <t xml:space="preserve">Annual Cost </t>
  </si>
  <si>
    <t xml:space="preserve">Depreciation </t>
  </si>
  <si>
    <t xml:space="preserve">Hours Operation </t>
  </si>
  <si>
    <t xml:space="preserve">Operating Cost </t>
  </si>
  <si>
    <t xml:space="preserve">Date </t>
  </si>
  <si>
    <t xml:space="preserve">Property </t>
  </si>
  <si>
    <t xml:space="preserve">Block </t>
  </si>
  <si>
    <t xml:space="preserve">Sprayer / Tractor </t>
  </si>
  <si>
    <t xml:space="preserve">Travel Speed </t>
  </si>
  <si>
    <t xml:space="preserve">Row Spacing </t>
  </si>
  <si>
    <t xml:space="preserve">Spray Volume </t>
  </si>
  <si>
    <t xml:space="preserve">Tank Size </t>
  </si>
  <si>
    <t xml:space="preserve">Rows Sprayed / Pass </t>
  </si>
  <si>
    <t xml:space="preserve">Labour Cost </t>
  </si>
  <si>
    <t xml:space="preserve">Tractor Cost </t>
  </si>
  <si>
    <t xml:space="preserve">Sprayer Cost </t>
  </si>
  <si>
    <t xml:space="preserve">Total Time </t>
  </si>
  <si>
    <t xml:space="preserve">Spray Area </t>
  </si>
  <si>
    <t xml:space="preserve">Annual Applications </t>
  </si>
  <si>
    <t xml:space="preserve">Purchase Cost </t>
  </si>
  <si>
    <t xml:space="preserve">Depreciation Term </t>
  </si>
  <si>
    <t xml:space="preserve">Repair / Maintenance </t>
  </si>
  <si>
    <t>Step 7 - Copy up to Four Scenarios to Comparison Page.</t>
  </si>
  <si>
    <t>Scenario #1</t>
  </si>
  <si>
    <t>Scenario #2</t>
  </si>
  <si>
    <t>Scenario #3</t>
  </si>
  <si>
    <t>Scenario #4</t>
  </si>
  <si>
    <t xml:space="preserve">Time Spraying / ha </t>
  </si>
  <si>
    <t xml:space="preserve">Time Loading / ha </t>
  </si>
  <si>
    <t xml:space="preserve">Filling / Mixing Time </t>
  </si>
  <si>
    <t>Step 3 - Loading Time</t>
  </si>
  <si>
    <t xml:space="preserve">Avg. Row Length </t>
  </si>
  <si>
    <t>Loading Time</t>
  </si>
  <si>
    <t xml:space="preserve">Turning Time </t>
  </si>
  <si>
    <t>www.sprayers101.com</t>
  </si>
  <si>
    <t xml:space="preserve">Cost / Application </t>
  </si>
  <si>
    <t xml:space="preserve">   Work Rate and Spray Application Cost Comparisons   </t>
  </si>
  <si>
    <t xml:space="preserve"> /hr</t>
  </si>
  <si>
    <t xml:space="preserve">Avg. Travel Time </t>
  </si>
  <si>
    <t xml:space="preserve"> yrs</t>
  </si>
  <si>
    <t>Step 6 - Sprayer Investment on an Hourly Cost of Use Basis.</t>
  </si>
  <si>
    <t>Note: Results May Warrant Reconsidering Sprayer Cost Input in Step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</si>
</sst>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&quot;$&quot;#,##0"/>
    <numFmt numFmtId="166" formatCode="#,##0.0"/>
  </numFmts>
  <fonts count="26" x14ac:knownFonts="1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Tahoma"/>
      <family val="2"/>
    </font>
    <font>
      <i/>
      <sz val="12"/>
      <name val="Arial"/>
      <family val="2"/>
    </font>
    <font>
      <i/>
      <sz val="10"/>
      <name val="Tahoma"/>
      <family val="2"/>
    </font>
    <font>
      <sz val="10"/>
      <name val="Tahoma"/>
      <family val="2"/>
    </font>
    <font>
      <b/>
      <sz val="12"/>
      <name val="Calibri"/>
      <family val="2"/>
    </font>
    <font>
      <b/>
      <sz val="12"/>
      <color indexed="8"/>
      <name val="Tahoma"/>
      <family val="2"/>
    </font>
    <font>
      <b/>
      <sz val="12"/>
      <color rgb="FFC00000"/>
      <name val="Tahoma"/>
      <family val="2"/>
    </font>
    <font>
      <b/>
      <sz val="16"/>
      <color indexed="8"/>
      <name val="Tahoma"/>
      <family val="2"/>
    </font>
    <font>
      <b/>
      <sz val="10"/>
      <name val="Tahoma"/>
      <family val="2"/>
    </font>
    <font>
      <b/>
      <i/>
      <sz val="10"/>
      <color rgb="FF000000"/>
      <name val="Tahoma"/>
      <family val="2"/>
    </font>
    <font>
      <sz val="12"/>
      <color indexed="8"/>
      <name val="Tahoma"/>
      <family val="2"/>
    </font>
    <font>
      <sz val="10"/>
      <color indexed="8"/>
      <name val="Tahoma"/>
      <family val="2"/>
    </font>
    <font>
      <i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9"/>
      <name val="Tahoma"/>
      <family val="2"/>
    </font>
    <font>
      <b/>
      <sz val="10"/>
      <color rgb="FF000000"/>
      <name val="Tahoma"/>
      <family val="2"/>
    </font>
    <font>
      <b/>
      <sz val="10"/>
      <color rgb="FF993300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b/>
      <sz val="26"/>
      <color rgb="FFC00000"/>
      <name val="Tahoma"/>
      <family val="2"/>
    </font>
    <font>
      <u/>
      <sz val="10"/>
      <color theme="10"/>
      <name val="Arial"/>
      <family val="2"/>
    </font>
    <font>
      <b/>
      <i/>
      <sz val="12"/>
      <color rgb="FFC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3" borderId="9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>
      <alignment horizontal="left" vertical="center"/>
    </xf>
    <xf numFmtId="1" fontId="14" fillId="0" borderId="9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164" fontId="14" fillId="0" borderId="0" xfId="0" applyNumberFormat="1" applyFont="1" applyBorder="1" applyAlignment="1">
      <alignment horizontal="left" vertical="center"/>
    </xf>
    <xf numFmtId="165" fontId="14" fillId="0" borderId="9" xfId="0" applyNumberFormat="1" applyFont="1" applyBorder="1" applyAlignment="1">
      <alignment horizontal="right" vertical="center"/>
    </xf>
    <xf numFmtId="0" fontId="14" fillId="0" borderId="2" xfId="0" quotePrefix="1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left" vertical="center"/>
    </xf>
    <xf numFmtId="165" fontId="14" fillId="0" borderId="0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165" fontId="17" fillId="0" borderId="3" xfId="0" applyNumberFormat="1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165" fontId="17" fillId="0" borderId="0" xfId="0" applyNumberFormat="1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165" fontId="17" fillId="0" borderId="7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1" fontId="18" fillId="0" borderId="0" xfId="0" applyNumberFormat="1" applyFont="1" applyBorder="1" applyAlignment="1">
      <alignment horizontal="left" vertical="center"/>
    </xf>
    <xf numFmtId="1" fontId="17" fillId="0" borderId="0" xfId="0" applyNumberFormat="1" applyFont="1" applyBorder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65" fontId="14" fillId="3" borderId="9" xfId="0" applyNumberFormat="1" applyFont="1" applyFill="1" applyBorder="1" applyAlignment="1" applyProtection="1">
      <alignment vertical="center"/>
      <protection locked="0"/>
    </xf>
    <xf numFmtId="164" fontId="14" fillId="0" borderId="9" xfId="0" applyNumberFormat="1" applyFont="1" applyBorder="1" applyAlignment="1">
      <alignment horizontal="right" vertical="center"/>
    </xf>
    <xf numFmtId="166" fontId="14" fillId="4" borderId="9" xfId="0" applyNumberFormat="1" applyFont="1" applyFill="1" applyBorder="1" applyAlignment="1">
      <alignment horizontal="right" vertical="center"/>
    </xf>
    <xf numFmtId="164" fontId="14" fillId="4" borderId="9" xfId="0" applyNumberFormat="1" applyFont="1" applyFill="1" applyBorder="1" applyAlignment="1">
      <alignment horizontal="right" vertical="center"/>
    </xf>
    <xf numFmtId="9" fontId="14" fillId="0" borderId="9" xfId="0" applyNumberFormat="1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right"/>
      <protection locked="0"/>
    </xf>
    <xf numFmtId="0" fontId="21" fillId="0" borderId="0" xfId="0" applyFont="1"/>
    <xf numFmtId="0" fontId="21" fillId="0" borderId="0" xfId="0" applyFont="1" applyBorder="1" applyProtection="1">
      <protection locked="0"/>
    </xf>
    <xf numFmtId="0" fontId="21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5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/>
    <xf numFmtId="0" fontId="22" fillId="0" borderId="0" xfId="0" applyFont="1" applyBorder="1" applyAlignment="1">
      <alignment horizontal="right"/>
    </xf>
    <xf numFmtId="165" fontId="4" fillId="0" borderId="0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left" vertical="top"/>
    </xf>
    <xf numFmtId="0" fontId="24" fillId="0" borderId="0" xfId="1" applyAlignment="1">
      <alignment horizontal="left" vertical="center"/>
    </xf>
    <xf numFmtId="0" fontId="4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left" vertical="center"/>
    </xf>
    <xf numFmtId="0" fontId="21" fillId="0" borderId="13" xfId="0" applyFont="1" applyBorder="1"/>
    <xf numFmtId="0" fontId="21" fillId="0" borderId="15" xfId="0" applyFont="1" applyBorder="1" applyAlignment="1">
      <alignment horizontal="center"/>
    </xf>
    <xf numFmtId="3" fontId="14" fillId="3" borderId="9" xfId="0" applyNumberFormat="1" applyFont="1" applyFill="1" applyBorder="1" applyAlignment="1" applyProtection="1">
      <alignment vertical="center"/>
      <protection locked="0"/>
    </xf>
    <xf numFmtId="3" fontId="14" fillId="0" borderId="9" xfId="0" applyNumberFormat="1" applyFont="1" applyBorder="1" applyAlignment="1">
      <alignment horizontal="right" vertical="center"/>
    </xf>
    <xf numFmtId="14" fontId="21" fillId="0" borderId="13" xfId="0" applyNumberFormat="1" applyFont="1" applyFill="1" applyBorder="1" applyAlignment="1" applyProtection="1">
      <alignment horizontal="left"/>
      <protection locked="0"/>
    </xf>
    <xf numFmtId="0" fontId="21" fillId="0" borderId="14" xfId="0" applyFont="1" applyFill="1" applyBorder="1" applyAlignment="1" applyProtection="1">
      <alignment horizontal="left"/>
      <protection locked="0"/>
    </xf>
    <xf numFmtId="0" fontId="21" fillId="0" borderId="15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top"/>
    </xf>
    <xf numFmtId="165" fontId="15" fillId="0" borderId="3" xfId="0" applyNumberFormat="1" applyFont="1" applyFill="1" applyBorder="1" applyAlignment="1" applyProtection="1">
      <alignment horizontal="left" vertical="center"/>
    </xf>
    <xf numFmtId="165" fontId="15" fillId="0" borderId="0" xfId="0" applyNumberFormat="1" applyFont="1" applyFill="1" applyBorder="1" applyAlignment="1" applyProtection="1">
      <alignment horizontal="left" vertical="center"/>
    </xf>
    <xf numFmtId="165" fontId="15" fillId="0" borderId="7" xfId="0" applyNumberFormat="1" applyFont="1" applyFill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center"/>
    </xf>
    <xf numFmtId="0" fontId="14" fillId="0" borderId="0" xfId="0" applyFont="1" applyFill="1" applyBorder="1" applyAlignment="1" applyProtection="1">
      <alignment vertical="center"/>
    </xf>
    <xf numFmtId="14" fontId="14" fillId="0" borderId="0" xfId="0" applyNumberFormat="1" applyFont="1" applyFill="1" applyBorder="1" applyAlignment="1" applyProtection="1">
      <alignment horizontal="left" vertical="center"/>
    </xf>
    <xf numFmtId="14" fontId="15" fillId="2" borderId="2" xfId="0" applyNumberFormat="1" applyFont="1" applyFill="1" applyBorder="1" applyAlignment="1" applyProtection="1">
      <alignment horizontal="left" vertical="center"/>
    </xf>
    <xf numFmtId="0" fontId="14" fillId="5" borderId="13" xfId="0" applyFont="1" applyFill="1" applyBorder="1" applyAlignment="1" applyProtection="1">
      <alignment horizontal="center" vertical="center"/>
      <protection locked="0"/>
    </xf>
    <xf numFmtId="0" fontId="21" fillId="5" borderId="13" xfId="0" applyFont="1" applyFill="1" applyBorder="1" applyAlignment="1" applyProtection="1">
      <alignment horizontal="center"/>
      <protection locked="0"/>
    </xf>
    <xf numFmtId="3" fontId="14" fillId="0" borderId="14" xfId="0" applyNumberFormat="1" applyFont="1" applyBorder="1" applyAlignment="1" applyProtection="1">
      <alignment horizontal="center" vertical="center"/>
      <protection locked="0"/>
    </xf>
    <xf numFmtId="3" fontId="21" fillId="0" borderId="14" xfId="0" applyNumberFormat="1" applyFont="1" applyBorder="1" applyAlignment="1" applyProtection="1">
      <alignment horizontal="center"/>
      <protection locked="0"/>
    </xf>
    <xf numFmtId="3" fontId="14" fillId="5" borderId="14" xfId="0" applyNumberFormat="1" applyFont="1" applyFill="1" applyBorder="1" applyAlignment="1" applyProtection="1">
      <alignment horizontal="center" vertical="center"/>
      <protection locked="0"/>
    </xf>
    <xf numFmtId="3" fontId="21" fillId="5" borderId="14" xfId="0" applyNumberFormat="1" applyFont="1" applyFill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14" fillId="5" borderId="14" xfId="0" applyFont="1" applyFill="1" applyBorder="1" applyAlignment="1" applyProtection="1">
      <alignment horizontal="center" vertical="center"/>
      <protection locked="0"/>
    </xf>
    <xf numFmtId="0" fontId="21" fillId="5" borderId="14" xfId="0" applyFont="1" applyFill="1" applyBorder="1" applyAlignment="1" applyProtection="1">
      <alignment horizontal="center"/>
      <protection locked="0"/>
    </xf>
    <xf numFmtId="165" fontId="14" fillId="5" borderId="14" xfId="0" applyNumberFormat="1" applyFont="1" applyFill="1" applyBorder="1" applyAlignment="1" applyProtection="1">
      <alignment horizontal="center" vertical="center"/>
      <protection locked="0"/>
    </xf>
    <xf numFmtId="165" fontId="21" fillId="5" borderId="14" xfId="0" applyNumberFormat="1" applyFont="1" applyFill="1" applyBorder="1" applyAlignment="1" applyProtection="1">
      <alignment horizontal="center"/>
      <protection locked="0"/>
    </xf>
    <xf numFmtId="165" fontId="14" fillId="0" borderId="14" xfId="0" applyNumberFormat="1" applyFont="1" applyBorder="1" applyAlignment="1" applyProtection="1">
      <alignment horizontal="center" vertical="center"/>
      <protection locked="0"/>
    </xf>
    <xf numFmtId="165" fontId="21" fillId="0" borderId="14" xfId="0" applyNumberFormat="1" applyFont="1" applyBorder="1" applyAlignment="1" applyProtection="1">
      <alignment horizontal="center"/>
      <protection locked="0"/>
    </xf>
    <xf numFmtId="164" fontId="14" fillId="4" borderId="14" xfId="0" applyNumberFormat="1" applyFont="1" applyFill="1" applyBorder="1" applyAlignment="1" applyProtection="1">
      <alignment horizontal="center" vertical="center"/>
      <protection locked="0"/>
    </xf>
    <xf numFmtId="164" fontId="21" fillId="4" borderId="14" xfId="0" applyNumberFormat="1" applyFont="1" applyFill="1" applyBorder="1" applyAlignment="1" applyProtection="1">
      <alignment horizontal="center"/>
      <protection locked="0"/>
    </xf>
    <xf numFmtId="164" fontId="14" fillId="0" borderId="14" xfId="0" applyNumberFormat="1" applyFont="1" applyBorder="1" applyAlignment="1" applyProtection="1">
      <alignment horizontal="center" vertical="center"/>
      <protection locked="0"/>
    </xf>
    <xf numFmtId="164" fontId="21" fillId="0" borderId="14" xfId="0" applyNumberFormat="1" applyFont="1" applyBorder="1" applyAlignment="1" applyProtection="1">
      <alignment horizontal="center"/>
      <protection locked="0"/>
    </xf>
    <xf numFmtId="165" fontId="14" fillId="5" borderId="15" xfId="0" applyNumberFormat="1" applyFont="1" applyFill="1" applyBorder="1" applyAlignment="1" applyProtection="1">
      <alignment horizontal="center" vertical="center"/>
      <protection locked="0"/>
    </xf>
    <xf numFmtId="165" fontId="21" fillId="5" borderId="15" xfId="0" applyNumberFormat="1" applyFont="1" applyFill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/>
      <protection locked="0"/>
    </xf>
    <xf numFmtId="0" fontId="25" fillId="0" borderId="0" xfId="0" applyFont="1" applyBorder="1" applyAlignment="1">
      <alignment horizontal="left" vertical="top"/>
    </xf>
    <xf numFmtId="0" fontId="14" fillId="3" borderId="10" xfId="0" applyFont="1" applyFill="1" applyBorder="1" applyAlignment="1" applyProtection="1">
      <alignment vertical="center"/>
      <protection locked="0"/>
    </xf>
    <xf numFmtId="0" fontId="14" fillId="3" borderId="11" xfId="0" applyFont="1" applyFill="1" applyBorder="1" applyAlignment="1" applyProtection="1">
      <alignment vertical="center"/>
      <protection locked="0"/>
    </xf>
    <xf numFmtId="0" fontId="14" fillId="3" borderId="12" xfId="0" applyFont="1" applyFill="1" applyBorder="1" applyAlignment="1" applyProtection="1">
      <alignment vertical="center"/>
      <protection locked="0"/>
    </xf>
    <xf numFmtId="0" fontId="23" fillId="0" borderId="0" xfId="0" applyFont="1" applyBorder="1" applyAlignment="1">
      <alignment horizontal="center" vertical="center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82551</xdr:rowOff>
    </xdr:from>
    <xdr:to>
      <xdr:col>10</xdr:col>
      <xdr:colOff>586638</xdr:colOff>
      <xdr:row>19</xdr:row>
      <xdr:rowOff>120651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2551"/>
          <a:ext cx="6625488" cy="3740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61</xdr:row>
          <xdr:rowOff>95250</xdr:rowOff>
        </xdr:from>
        <xdr:to>
          <xdr:col>2</xdr:col>
          <xdr:colOff>1076325</xdr:colOff>
          <xdr:row>64</xdr:row>
          <xdr:rowOff>9525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COPY SCENARIO </a:t>
              </a:r>
            </a:p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#1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61</xdr:row>
          <xdr:rowOff>95250</xdr:rowOff>
        </xdr:from>
        <xdr:to>
          <xdr:col>3</xdr:col>
          <xdr:colOff>485775</xdr:colOff>
          <xdr:row>64</xdr:row>
          <xdr:rowOff>9525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COPY SCENARIO </a:t>
              </a:r>
            </a:p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#2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61</xdr:row>
          <xdr:rowOff>104775</xdr:rowOff>
        </xdr:from>
        <xdr:to>
          <xdr:col>4</xdr:col>
          <xdr:colOff>714375</xdr:colOff>
          <xdr:row>64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COPY SCENARIO</a:t>
              </a:r>
            </a:p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#3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61</xdr:row>
          <xdr:rowOff>85725</xdr:rowOff>
        </xdr:from>
        <xdr:to>
          <xdr:col>5</xdr:col>
          <xdr:colOff>990600</xdr:colOff>
          <xdr:row>64</xdr:row>
          <xdr:rowOff>9525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COPY SCENARIO</a:t>
              </a:r>
            </a:p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#4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1152525</xdr:colOff>
          <xdr:row>61</xdr:row>
          <xdr:rowOff>66675</xdr:rowOff>
        </xdr:from>
        <xdr:to>
          <xdr:col>6</xdr:col>
          <xdr:colOff>28575</xdr:colOff>
          <xdr:row>64</xdr:row>
          <xdr:rowOff>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COMPARE SCENARIOS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61</xdr:row>
          <xdr:rowOff>76200</xdr:rowOff>
        </xdr:from>
        <xdr:to>
          <xdr:col>7</xdr:col>
          <xdr:colOff>428625</xdr:colOff>
          <xdr:row>63</xdr:row>
          <xdr:rowOff>238125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993300"/>
                  </a:solidFill>
                  <a:latin typeface="Tahoma"/>
                  <a:ea typeface="Tahoma"/>
                  <a:cs typeface="Tahoma"/>
                </a:rPr>
                <a:t>CLEAR INPUTS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1600200</xdr:colOff>
          <xdr:row>2</xdr:row>
          <xdr:rowOff>142875</xdr:rowOff>
        </xdr:from>
        <xdr:to>
          <xdr:col>6</xdr:col>
          <xdr:colOff>9525</xdr:colOff>
          <xdr:row>6</xdr:row>
          <xdr:rowOff>114300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CLEAR COMPARISONS</a:t>
              </a:r>
            </a:p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&amp;</a:t>
              </a:r>
            </a:p>
            <a:p>
              <a:pPr algn="ctr" rtl="0">
                <a:defRPr sz="1000"/>
              </a:pPr>
              <a:r>
                <a:rPr lang="ca-ES" sz="1000" b="1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RETURN TO INPUTS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prayers101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9.9978637043366805E-2"/>
  </sheetPr>
  <dimension ref="A1:A24"/>
  <sheetViews>
    <sheetView showGridLines="0" showRowColHeaders="0" tabSelected="1" workbookViewId="0">
      <selection activeCell="D23" sqref="D23"/>
    </sheetView>
  </sheetViews>
  <sheetFormatPr defaultRowHeight="12.75" x14ac:dyDescent="0.2"/>
  <sheetData>
    <row r="1" s="4" customFormat="1" x14ac:dyDescent="0.2"/>
    <row r="2" s="6" customFormat="1" ht="15" x14ac:dyDescent="0.2"/>
    <row r="3" s="2" customFormat="1" ht="15" x14ac:dyDescent="0.2"/>
    <row r="4" s="2" customFormat="1" ht="15" x14ac:dyDescent="0.2"/>
    <row r="5" s="2" customFormat="1" ht="15" x14ac:dyDescent="0.2"/>
    <row r="6" s="2" customFormat="1" ht="15" x14ac:dyDescent="0.2"/>
    <row r="7" s="2" customFormat="1" ht="15" x14ac:dyDescent="0.2"/>
    <row r="8" s="2" customFormat="1" ht="15" x14ac:dyDescent="0.2"/>
    <row r="9" s="2" customFormat="1" ht="15" x14ac:dyDescent="0.2"/>
    <row r="10" s="2" customFormat="1" ht="15" x14ac:dyDescent="0.2"/>
    <row r="11" s="2" customFormat="1" ht="15" x14ac:dyDescent="0.2"/>
    <row r="12" s="2" customFormat="1" ht="15" x14ac:dyDescent="0.2"/>
    <row r="13" s="2" customFormat="1" ht="15" x14ac:dyDescent="0.2"/>
    <row r="14" s="2" customFormat="1" ht="15" x14ac:dyDescent="0.2"/>
    <row r="15" s="2" customFormat="1" ht="15" x14ac:dyDescent="0.2"/>
    <row r="16" s="2" customFormat="1" ht="15" x14ac:dyDescent="0.2"/>
    <row r="17" s="2" customFormat="1" ht="15" x14ac:dyDescent="0.2"/>
    <row r="18" s="2" customFormat="1" ht="15" x14ac:dyDescent="0.2"/>
    <row r="19" s="2" customFormat="1" ht="15" x14ac:dyDescent="0.2"/>
    <row r="20" s="2" customFormat="1" ht="15" x14ac:dyDescent="0.2"/>
    <row r="21" s="9" customFormat="1" x14ac:dyDescent="0.2"/>
    <row r="22" s="4" customFormat="1" x14ac:dyDescent="0.2"/>
    <row r="23" s="4" customFormat="1" x14ac:dyDescent="0.2"/>
    <row r="24" s="4" customFormat="1" x14ac:dyDescent="0.2"/>
  </sheetData>
  <sheetProtection algorithmName="SHA-512" hashValue="S8QXxJcPoNjVKyRHNPTUraEv3/WNRqSOJF0CW+u1/dfo7+fSrW9+VPaKS5KTHWCuRRYRLYfm2KX+2CafGkinhg==" saltValue="WkriteZt6RuPx1f5OX2N/g==" spinCount="100000" sheet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2" tint="-0.249977111117893"/>
    <pageSetUpPr fitToPage="1"/>
  </sheetPr>
  <dimension ref="B1:R65"/>
  <sheetViews>
    <sheetView showGridLines="0" zoomScale="77" zoomScaleNormal="75" workbookViewId="0">
      <selection activeCell="D6" sqref="D6:F6"/>
    </sheetView>
  </sheetViews>
  <sheetFormatPr defaultColWidth="10.28515625" defaultRowHeight="20.45" customHeight="1" x14ac:dyDescent="0.2"/>
  <cols>
    <col min="1" max="1" width="3.42578125" style="9" customWidth="1"/>
    <col min="2" max="2" width="3.28515625" style="9" customWidth="1"/>
    <col min="3" max="3" width="26.140625" style="9" customWidth="1"/>
    <col min="4" max="4" width="14" style="9" customWidth="1"/>
    <col min="5" max="5" width="13.85546875" style="9" customWidth="1"/>
    <col min="6" max="6" width="31.42578125" style="9" customWidth="1"/>
    <col min="7" max="7" width="12" style="9" customWidth="1"/>
    <col min="8" max="8" width="9.5703125" style="9" customWidth="1"/>
    <col min="9" max="9" width="14.140625" style="9" customWidth="1"/>
    <col min="10" max="256" width="8.42578125" style="9" customWidth="1"/>
    <col min="257" max="16384" width="10.28515625" style="9"/>
  </cols>
  <sheetData>
    <row r="1" spans="2:15" ht="17.25" customHeight="1" x14ac:dyDescent="0.2">
      <c r="C1" s="16"/>
      <c r="D1" s="5"/>
      <c r="E1" s="5"/>
      <c r="F1" s="5"/>
      <c r="O1" s="17"/>
    </row>
    <row r="2" spans="2:15" ht="18" customHeight="1" x14ac:dyDescent="0.2">
      <c r="B2" s="18"/>
      <c r="C2" s="19"/>
      <c r="D2" s="20"/>
      <c r="E2" s="20"/>
      <c r="F2" s="20"/>
      <c r="G2" s="21"/>
      <c r="H2" s="22"/>
      <c r="I2" s="23"/>
      <c r="O2" s="17"/>
    </row>
    <row r="3" spans="2:15" ht="20.45" customHeight="1" x14ac:dyDescent="0.2">
      <c r="B3" s="24"/>
      <c r="C3" s="89" t="s">
        <v>6</v>
      </c>
      <c r="D3" s="25"/>
      <c r="E3" s="25"/>
      <c r="F3" s="25"/>
      <c r="G3" s="23"/>
      <c r="H3" s="26"/>
      <c r="J3" s="17"/>
    </row>
    <row r="4" spans="2:15" ht="18" customHeight="1" x14ac:dyDescent="0.2">
      <c r="B4" s="24"/>
      <c r="C4" s="27"/>
      <c r="D4" s="25"/>
      <c r="E4" s="25"/>
      <c r="F4" s="25"/>
      <c r="G4" s="23"/>
      <c r="H4" s="26"/>
      <c r="J4" s="17"/>
    </row>
    <row r="5" spans="2:15" ht="20.45" customHeight="1" x14ac:dyDescent="0.2">
      <c r="B5" s="24"/>
      <c r="C5" s="15" t="s">
        <v>40</v>
      </c>
      <c r="D5" s="108">
        <f ca="1">TODAY()</f>
        <v>45973</v>
      </c>
      <c r="E5" s="28"/>
      <c r="F5" s="28"/>
      <c r="G5" s="29"/>
      <c r="H5" s="30"/>
    </row>
    <row r="6" spans="2:15" ht="20.45" customHeight="1" x14ac:dyDescent="0.2">
      <c r="B6" s="24"/>
      <c r="C6" s="15" t="s">
        <v>41</v>
      </c>
      <c r="D6" s="133"/>
      <c r="E6" s="134"/>
      <c r="F6" s="135"/>
      <c r="G6" s="10"/>
      <c r="H6" s="109"/>
    </row>
    <row r="7" spans="2:15" ht="20.45" customHeight="1" x14ac:dyDescent="0.2">
      <c r="B7" s="24"/>
      <c r="C7" s="15" t="s">
        <v>42</v>
      </c>
      <c r="D7" s="133"/>
      <c r="E7" s="134"/>
      <c r="F7" s="135"/>
      <c r="G7" s="29"/>
      <c r="H7" s="30"/>
    </row>
    <row r="8" spans="2:15" ht="20.45" customHeight="1" x14ac:dyDescent="0.2">
      <c r="B8" s="24"/>
      <c r="C8" s="15" t="s">
        <v>43</v>
      </c>
      <c r="D8" s="133"/>
      <c r="E8" s="134"/>
      <c r="F8" s="135"/>
      <c r="G8" s="29"/>
      <c r="H8" s="30"/>
      <c r="I8" s="29"/>
      <c r="J8" s="31"/>
    </row>
    <row r="9" spans="2:15" ht="17.25" customHeight="1" x14ac:dyDescent="0.2">
      <c r="B9" s="32"/>
      <c r="C9" s="33"/>
      <c r="D9" s="34"/>
      <c r="E9" s="35"/>
      <c r="F9" s="35"/>
      <c r="G9" s="34"/>
      <c r="H9" s="36"/>
      <c r="I9" s="29"/>
    </row>
    <row r="10" spans="2:15" s="23" customFormat="1" ht="17.25" customHeight="1" x14ac:dyDescent="0.2">
      <c r="D10" s="29"/>
      <c r="E10" s="37"/>
      <c r="F10" s="37"/>
      <c r="G10" s="29"/>
      <c r="H10" s="29"/>
      <c r="I10" s="29"/>
    </row>
    <row r="11" spans="2:15" s="23" customFormat="1" ht="18" customHeight="1" x14ac:dyDescent="0.2">
      <c r="B11" s="18"/>
      <c r="C11" s="21"/>
      <c r="D11" s="38"/>
      <c r="E11" s="39"/>
      <c r="F11" s="39"/>
      <c r="G11" s="38"/>
      <c r="H11" s="40"/>
      <c r="I11" s="29"/>
    </row>
    <row r="12" spans="2:15" s="23" customFormat="1" ht="15" x14ac:dyDescent="0.2">
      <c r="B12" s="24"/>
      <c r="C12" s="89" t="s">
        <v>7</v>
      </c>
      <c r="D12" s="101"/>
      <c r="E12" s="37"/>
      <c r="F12" s="37"/>
      <c r="G12" s="29"/>
      <c r="H12" s="30"/>
      <c r="I12" s="29"/>
    </row>
    <row r="13" spans="2:15" ht="18" customHeight="1" x14ac:dyDescent="0.2">
      <c r="B13" s="24"/>
      <c r="C13" s="27"/>
      <c r="D13" s="100"/>
      <c r="E13" s="29"/>
      <c r="F13" s="29"/>
      <c r="G13" s="29"/>
      <c r="H13" s="41"/>
      <c r="I13" s="42"/>
    </row>
    <row r="14" spans="2:15" ht="20.45" customHeight="1" x14ac:dyDescent="0.2">
      <c r="B14" s="24"/>
      <c r="C14" s="15" t="s">
        <v>44</v>
      </c>
      <c r="D14" s="43"/>
      <c r="E14" s="44" t="s">
        <v>8</v>
      </c>
      <c r="F14" s="13" t="s">
        <v>28</v>
      </c>
      <c r="G14" s="71" t="e">
        <f>10/(D15*D18)</f>
        <v>#DIV/0!</v>
      </c>
      <c r="H14" s="46" t="s">
        <v>13</v>
      </c>
      <c r="I14" s="42"/>
    </row>
    <row r="15" spans="2:15" ht="20.45" customHeight="1" x14ac:dyDescent="0.2">
      <c r="B15" s="24"/>
      <c r="C15" s="15" t="s">
        <v>45</v>
      </c>
      <c r="D15" s="43"/>
      <c r="E15" s="44" t="s">
        <v>9</v>
      </c>
      <c r="F15" s="13" t="s">
        <v>29</v>
      </c>
      <c r="G15" s="45" t="e">
        <f>600/(D14*D15*D18)</f>
        <v>#DIV/0!</v>
      </c>
      <c r="H15" s="46" t="s">
        <v>14</v>
      </c>
      <c r="I15" s="42"/>
    </row>
    <row r="16" spans="2:15" ht="20.45" customHeight="1" x14ac:dyDescent="0.2">
      <c r="B16" s="24"/>
      <c r="C16" s="15" t="s">
        <v>46</v>
      </c>
      <c r="D16" s="95"/>
      <c r="E16" s="44" t="s">
        <v>10</v>
      </c>
      <c r="F16" s="13" t="s">
        <v>30</v>
      </c>
      <c r="G16" s="45" t="e">
        <f>G15*D17/D16</f>
        <v>#DIV/0!</v>
      </c>
      <c r="H16" s="46" t="s">
        <v>14</v>
      </c>
      <c r="I16" s="42"/>
    </row>
    <row r="17" spans="2:18" ht="20.45" customHeight="1" x14ac:dyDescent="0.2">
      <c r="B17" s="24"/>
      <c r="C17" s="15" t="s">
        <v>47</v>
      </c>
      <c r="D17" s="95"/>
      <c r="E17" s="44" t="s">
        <v>11</v>
      </c>
      <c r="F17" s="13" t="s">
        <v>31</v>
      </c>
      <c r="G17" s="45" t="e">
        <f>D17/D16</f>
        <v>#DIV/0!</v>
      </c>
      <c r="H17" s="46" t="s">
        <v>15</v>
      </c>
      <c r="I17" s="42"/>
      <c r="K17" s="17"/>
    </row>
    <row r="18" spans="2:18" ht="20.45" customHeight="1" x14ac:dyDescent="0.2">
      <c r="B18" s="24"/>
      <c r="C18" s="15" t="s">
        <v>48</v>
      </c>
      <c r="D18" s="43"/>
      <c r="E18" s="44"/>
      <c r="F18" s="11"/>
      <c r="G18" s="47"/>
      <c r="H18" s="46"/>
      <c r="I18" s="42"/>
    </row>
    <row r="19" spans="2:18" ht="20.45" customHeight="1" x14ac:dyDescent="0.2">
      <c r="B19" s="24"/>
      <c r="C19" s="15" t="s">
        <v>49</v>
      </c>
      <c r="D19" s="43"/>
      <c r="E19" s="44" t="s">
        <v>12</v>
      </c>
      <c r="F19" s="12" t="s">
        <v>27</v>
      </c>
      <c r="G19" s="72" t="e">
        <f>60*G17/(G16)</f>
        <v>#DIV/0!</v>
      </c>
      <c r="H19" s="46" t="s">
        <v>16</v>
      </c>
      <c r="I19" s="10"/>
    </row>
    <row r="20" spans="2:18" ht="20.45" customHeight="1" x14ac:dyDescent="0.2">
      <c r="B20" s="24"/>
      <c r="C20" s="15" t="s">
        <v>50</v>
      </c>
      <c r="D20" s="43"/>
      <c r="E20" s="44" t="s">
        <v>12</v>
      </c>
      <c r="F20" s="13" t="s">
        <v>20</v>
      </c>
      <c r="G20" s="48" t="e">
        <f>SUM($D$19:$D$21)/G19</f>
        <v>#DIV/0!</v>
      </c>
      <c r="H20" s="49" t="s">
        <v>17</v>
      </c>
      <c r="I20" s="42"/>
    </row>
    <row r="21" spans="2:18" ht="20.45" customHeight="1" x14ac:dyDescent="0.2">
      <c r="B21" s="24"/>
      <c r="C21" s="15" t="s">
        <v>51</v>
      </c>
      <c r="D21" s="43"/>
      <c r="E21" s="44" t="s">
        <v>12</v>
      </c>
      <c r="F21" s="29"/>
      <c r="G21" s="29"/>
      <c r="H21" s="30"/>
      <c r="I21" s="29"/>
    </row>
    <row r="22" spans="2:18" ht="17.25" customHeight="1" x14ac:dyDescent="0.2">
      <c r="B22" s="32"/>
      <c r="C22" s="34"/>
      <c r="D22" s="102"/>
      <c r="E22" s="34"/>
      <c r="F22" s="34"/>
      <c r="G22" s="34"/>
      <c r="H22" s="36"/>
      <c r="I22" s="29"/>
    </row>
    <row r="23" spans="2:18" ht="17.25" customHeight="1" x14ac:dyDescent="0.2">
      <c r="B23" s="23"/>
      <c r="C23" s="29"/>
      <c r="D23" s="103"/>
      <c r="E23" s="29"/>
      <c r="F23" s="29"/>
      <c r="G23" s="29"/>
      <c r="H23" s="38"/>
      <c r="I23" s="29"/>
      <c r="K23" s="50"/>
      <c r="L23" s="17"/>
    </row>
    <row r="24" spans="2:18" ht="18" customHeight="1" x14ac:dyDescent="0.2">
      <c r="B24" s="18"/>
      <c r="C24" s="38"/>
      <c r="D24" s="104"/>
      <c r="E24" s="38"/>
      <c r="F24" s="38"/>
      <c r="G24" s="38"/>
      <c r="H24" s="40"/>
      <c r="I24" s="29"/>
      <c r="K24" s="50"/>
      <c r="L24" s="17"/>
    </row>
    <row r="25" spans="2:18" ht="20.45" customHeight="1" x14ac:dyDescent="0.2">
      <c r="B25" s="24"/>
      <c r="C25" s="89" t="s">
        <v>66</v>
      </c>
      <c r="D25" s="105"/>
      <c r="E25" s="29"/>
      <c r="F25" s="29"/>
      <c r="G25" s="29"/>
      <c r="H25" s="41"/>
      <c r="I25" s="42"/>
    </row>
    <row r="26" spans="2:18" ht="17.25" customHeight="1" x14ac:dyDescent="0.2">
      <c r="B26" s="24"/>
      <c r="C26" s="27"/>
      <c r="D26" s="105"/>
      <c r="E26" s="29"/>
      <c r="F26" s="29"/>
      <c r="G26" s="29"/>
      <c r="H26" s="41"/>
      <c r="I26" s="42"/>
    </row>
    <row r="27" spans="2:18" ht="20.45" customHeight="1" x14ac:dyDescent="0.2">
      <c r="B27" s="24"/>
      <c r="C27" s="15" t="s">
        <v>65</v>
      </c>
      <c r="D27" s="43"/>
      <c r="E27" s="44" t="s">
        <v>14</v>
      </c>
      <c r="F27" s="14" t="s">
        <v>27</v>
      </c>
      <c r="G27" s="73" t="e">
        <f>60*G17/(G16+D29)</f>
        <v>#DIV/0!</v>
      </c>
      <c r="H27" s="46" t="s">
        <v>16</v>
      </c>
      <c r="I27" s="42"/>
      <c r="R27" s="17"/>
    </row>
    <row r="28" spans="2:18" ht="20.45" customHeight="1" x14ac:dyDescent="0.2">
      <c r="B28" s="24"/>
      <c r="C28" s="15" t="s">
        <v>74</v>
      </c>
      <c r="D28" s="43"/>
      <c r="E28" s="44" t="s">
        <v>14</v>
      </c>
      <c r="F28" s="15" t="s">
        <v>20</v>
      </c>
      <c r="G28" s="48" t="e">
        <f>SUM($D$19:$D$21)/G27</f>
        <v>#DIV/0!</v>
      </c>
      <c r="H28" s="49" t="s">
        <v>17</v>
      </c>
      <c r="I28" s="10"/>
    </row>
    <row r="29" spans="2:18" ht="20.45" customHeight="1" x14ac:dyDescent="0.2">
      <c r="B29" s="24"/>
      <c r="C29" s="15" t="s">
        <v>52</v>
      </c>
      <c r="D29" s="45">
        <f>D27+D28</f>
        <v>0</v>
      </c>
      <c r="E29" s="44" t="s">
        <v>14</v>
      </c>
      <c r="F29" s="10"/>
      <c r="G29" s="51"/>
      <c r="H29" s="49"/>
      <c r="I29" s="42"/>
    </row>
    <row r="30" spans="2:18" ht="17.25" customHeight="1" x14ac:dyDescent="0.2">
      <c r="B30" s="32"/>
      <c r="C30" s="34"/>
      <c r="D30" s="106"/>
      <c r="E30" s="34"/>
      <c r="F30" s="52"/>
      <c r="G30" s="53"/>
      <c r="H30" s="54"/>
      <c r="I30" s="42"/>
    </row>
    <row r="31" spans="2:18" s="23" customFormat="1" ht="17.25" customHeight="1" x14ac:dyDescent="0.2">
      <c r="C31" s="29"/>
      <c r="D31" s="29"/>
      <c r="E31" s="29"/>
      <c r="F31" s="42"/>
      <c r="G31" s="55"/>
      <c r="H31" s="42"/>
      <c r="I31" s="42"/>
    </row>
    <row r="32" spans="2:18" s="23" customFormat="1" ht="14.1" customHeight="1" x14ac:dyDescent="0.2">
      <c r="B32" s="18"/>
      <c r="C32" s="38"/>
      <c r="D32" s="38"/>
      <c r="E32" s="38"/>
      <c r="F32" s="56"/>
      <c r="G32" s="57"/>
      <c r="H32" s="58"/>
      <c r="I32" s="42"/>
    </row>
    <row r="33" spans="2:17" s="23" customFormat="1" ht="20.45" customHeight="1" x14ac:dyDescent="0.2">
      <c r="B33" s="24"/>
      <c r="C33" s="89" t="s">
        <v>18</v>
      </c>
      <c r="D33" s="29"/>
      <c r="E33" s="29"/>
      <c r="F33" s="42"/>
      <c r="G33" s="55"/>
      <c r="H33" s="41"/>
      <c r="I33" s="42"/>
    </row>
    <row r="34" spans="2:17" ht="17.25" customHeight="1" x14ac:dyDescent="0.2">
      <c r="B34" s="24"/>
      <c r="C34" s="10"/>
      <c r="D34" s="29"/>
      <c r="E34" s="29"/>
      <c r="F34" s="29"/>
      <c r="G34" s="29"/>
      <c r="H34" s="30"/>
      <c r="I34" s="29"/>
    </row>
    <row r="35" spans="2:17" ht="20.45" customHeight="1" x14ac:dyDescent="0.2">
      <c r="B35" s="24"/>
      <c r="C35" s="15" t="s">
        <v>69</v>
      </c>
      <c r="D35" s="43"/>
      <c r="E35" s="44" t="s">
        <v>19</v>
      </c>
      <c r="F35" s="15" t="s">
        <v>33</v>
      </c>
      <c r="G35" s="45" t="e">
        <f>10000/D36/D15/D18</f>
        <v>#DIV/0!</v>
      </c>
      <c r="H35" s="41"/>
      <c r="I35" s="42"/>
    </row>
    <row r="36" spans="2:17" ht="20.45" customHeight="1" x14ac:dyDescent="0.2">
      <c r="B36" s="24"/>
      <c r="C36" s="15" t="s">
        <v>67</v>
      </c>
      <c r="D36" s="43"/>
      <c r="E36" s="44" t="s">
        <v>9</v>
      </c>
      <c r="F36" s="15" t="s">
        <v>32</v>
      </c>
      <c r="G36" s="45" t="e">
        <f>G35*(D35/60)</f>
        <v>#DIV/0!</v>
      </c>
      <c r="H36" s="46" t="s">
        <v>14</v>
      </c>
      <c r="I36" s="42"/>
    </row>
    <row r="37" spans="2:17" ht="20.45" customHeight="1" x14ac:dyDescent="0.2">
      <c r="B37" s="24"/>
      <c r="C37" s="15"/>
      <c r="D37" s="107"/>
      <c r="E37" s="44"/>
      <c r="F37" s="15" t="s">
        <v>29</v>
      </c>
      <c r="G37" s="45" t="e">
        <f>G15+G36</f>
        <v>#DIV/0!</v>
      </c>
      <c r="H37" s="46" t="s">
        <v>14</v>
      </c>
      <c r="I37" s="42"/>
    </row>
    <row r="38" spans="2:17" ht="20.45" customHeight="1" x14ac:dyDescent="0.2">
      <c r="B38" s="24"/>
      <c r="C38" s="15"/>
      <c r="D38" s="29"/>
      <c r="E38" s="29"/>
      <c r="F38" s="15" t="s">
        <v>30</v>
      </c>
      <c r="G38" s="45" t="e">
        <f>G17*G37</f>
        <v>#DIV/0!</v>
      </c>
      <c r="H38" s="46" t="s">
        <v>14</v>
      </c>
      <c r="I38" s="42"/>
    </row>
    <row r="39" spans="2:17" ht="20.45" customHeight="1" x14ac:dyDescent="0.2">
      <c r="B39" s="24"/>
      <c r="C39" s="15" t="s">
        <v>63</v>
      </c>
      <c r="D39" s="74" t="e">
        <f>$G$15/($G$15+$G$36+(0/$G$16)+($D$29/$G$17))</f>
        <v>#DIV/0!</v>
      </c>
      <c r="E39" s="59"/>
      <c r="F39" s="15"/>
      <c r="G39" s="60"/>
      <c r="H39" s="41"/>
      <c r="I39" s="42"/>
      <c r="L39" s="61"/>
      <c r="M39" s="61"/>
      <c r="N39" s="61"/>
      <c r="O39" s="61"/>
      <c r="P39" s="61"/>
      <c r="Q39" s="61"/>
    </row>
    <row r="40" spans="2:17" ht="20.45" customHeight="1" x14ac:dyDescent="0.2">
      <c r="B40" s="24"/>
      <c r="C40" s="15" t="s">
        <v>32</v>
      </c>
      <c r="D40" s="74" t="e">
        <f>$G$36/($G$15+$G$36+(0/$G$16)+($D$29/$G$17))</f>
        <v>#DIV/0!</v>
      </c>
      <c r="E40" s="59"/>
      <c r="F40" s="14" t="s">
        <v>27</v>
      </c>
      <c r="G40" s="73" t="e">
        <f>60*G17/(G38+D29)</f>
        <v>#DIV/0!</v>
      </c>
      <c r="H40" s="46" t="s">
        <v>16</v>
      </c>
      <c r="I40" s="10"/>
      <c r="L40" s="62"/>
      <c r="M40" s="61"/>
      <c r="N40" s="62"/>
      <c r="O40" s="61"/>
      <c r="P40" s="62"/>
      <c r="Q40" s="61"/>
    </row>
    <row r="41" spans="2:17" ht="20.45" customHeight="1" x14ac:dyDescent="0.2">
      <c r="B41" s="24"/>
      <c r="C41" s="15" t="s">
        <v>64</v>
      </c>
      <c r="D41" s="74" t="e">
        <f>($D$29/$G$17)/($G$15+$G$36+(0/$G$16)+($D$29/$G$17))</f>
        <v>#DIV/0!</v>
      </c>
      <c r="E41" s="63"/>
      <c r="F41" s="15" t="s">
        <v>20</v>
      </c>
      <c r="G41" s="48" t="e">
        <f>SUM($D$19:$D$21)/G40</f>
        <v>#DIV/0!</v>
      </c>
      <c r="H41" s="49" t="s">
        <v>17</v>
      </c>
      <c r="I41" s="42"/>
      <c r="L41" s="64"/>
      <c r="M41" s="64"/>
      <c r="N41" s="64"/>
      <c r="O41" s="64"/>
      <c r="P41" s="64"/>
      <c r="Q41" s="64"/>
    </row>
    <row r="42" spans="2:17" ht="20.45" customHeight="1" x14ac:dyDescent="0.2">
      <c r="B42" s="32"/>
      <c r="C42" s="34"/>
      <c r="D42" s="33"/>
      <c r="E42" s="65"/>
      <c r="F42" s="52"/>
      <c r="G42" s="33"/>
      <c r="H42" s="54"/>
      <c r="I42" s="42"/>
      <c r="L42" s="62"/>
      <c r="N42" s="62"/>
      <c r="P42" s="62"/>
    </row>
    <row r="43" spans="2:17" ht="17.25" customHeight="1" x14ac:dyDescent="0.2">
      <c r="C43" s="29"/>
      <c r="D43" s="23"/>
      <c r="E43" s="63"/>
      <c r="F43" s="42"/>
      <c r="G43" s="23"/>
      <c r="H43" s="42"/>
      <c r="I43" s="42"/>
      <c r="L43" s="62"/>
      <c r="N43" s="62"/>
      <c r="P43" s="62"/>
    </row>
    <row r="44" spans="2:17" ht="17.25" customHeight="1" x14ac:dyDescent="0.2">
      <c r="B44" s="18"/>
      <c r="C44" s="38"/>
      <c r="D44" s="21"/>
      <c r="E44" s="66"/>
      <c r="F44" s="56"/>
      <c r="G44" s="21"/>
      <c r="H44" s="67"/>
      <c r="I44" s="42"/>
      <c r="L44" s="62"/>
      <c r="N44" s="62"/>
      <c r="P44" s="62"/>
    </row>
    <row r="45" spans="2:17" ht="20.45" customHeight="1" x14ac:dyDescent="0.2">
      <c r="B45" s="24"/>
      <c r="C45" s="89" t="s">
        <v>25</v>
      </c>
      <c r="D45" s="29"/>
      <c r="E45" s="29"/>
      <c r="F45" s="42"/>
      <c r="G45" s="33"/>
      <c r="H45" s="46"/>
      <c r="I45" s="42"/>
    </row>
    <row r="46" spans="2:17" ht="17.25" customHeight="1" x14ac:dyDescent="0.2">
      <c r="B46" s="24"/>
      <c r="C46" s="10"/>
      <c r="D46" s="29"/>
      <c r="E46" s="29"/>
      <c r="F46" s="15" t="s">
        <v>34</v>
      </c>
      <c r="G46" s="71" t="e">
        <f>D47/G40</f>
        <v>#DIV/0!</v>
      </c>
      <c r="H46" s="46" t="s">
        <v>21</v>
      </c>
      <c r="I46" s="42"/>
    </row>
    <row r="47" spans="2:17" ht="20.45" customHeight="1" x14ac:dyDescent="0.2">
      <c r="B47" s="24"/>
      <c r="C47" s="15" t="s">
        <v>53</v>
      </c>
      <c r="D47" s="43"/>
      <c r="E47" s="44" t="s">
        <v>15</v>
      </c>
      <c r="F47" s="15" t="s">
        <v>35</v>
      </c>
      <c r="G47" s="48" t="e">
        <f>G41*D47</f>
        <v>#DIV/0!</v>
      </c>
      <c r="H47" s="46" t="s">
        <v>22</v>
      </c>
      <c r="I47" s="42"/>
    </row>
    <row r="48" spans="2:17" ht="20.45" customHeight="1" x14ac:dyDescent="0.2">
      <c r="B48" s="24"/>
      <c r="C48" s="15" t="s">
        <v>54</v>
      </c>
      <c r="D48" s="43"/>
      <c r="E48" s="44" t="s">
        <v>23</v>
      </c>
      <c r="F48" s="15" t="s">
        <v>36</v>
      </c>
      <c r="G48" s="48" t="e">
        <f>G47*D48</f>
        <v>#DIV/0!</v>
      </c>
      <c r="H48" s="46" t="s">
        <v>23</v>
      </c>
      <c r="I48" s="68"/>
    </row>
    <row r="49" spans="2:9" ht="17.25" customHeight="1" x14ac:dyDescent="0.2">
      <c r="B49" s="32"/>
      <c r="C49" s="33"/>
      <c r="D49" s="33"/>
      <c r="E49" s="33"/>
      <c r="F49" s="33"/>
      <c r="G49" s="33"/>
      <c r="H49" s="69"/>
    </row>
    <row r="50" spans="2:9" ht="17.25" customHeight="1" x14ac:dyDescent="0.2">
      <c r="I50" s="44"/>
    </row>
    <row r="51" spans="2:9" ht="17.25" customHeight="1" x14ac:dyDescent="0.2">
      <c r="B51" s="18"/>
      <c r="C51" s="21"/>
      <c r="D51" s="21"/>
      <c r="E51" s="21"/>
      <c r="F51" s="21"/>
      <c r="G51" s="21"/>
      <c r="H51" s="22"/>
      <c r="I51" s="44"/>
    </row>
    <row r="52" spans="2:9" ht="20.45" customHeight="1" x14ac:dyDescent="0.2">
      <c r="B52" s="24"/>
      <c r="C52" s="89" t="s">
        <v>76</v>
      </c>
      <c r="D52" s="23"/>
      <c r="E52" s="44"/>
      <c r="F52" s="23"/>
      <c r="G52" s="23"/>
      <c r="H52" s="26"/>
    </row>
    <row r="53" spans="2:9" ht="20.45" customHeight="1" x14ac:dyDescent="0.2">
      <c r="B53" s="24"/>
      <c r="C53" s="132" t="s">
        <v>77</v>
      </c>
      <c r="D53" s="23"/>
      <c r="E53" s="44"/>
      <c r="F53" s="23"/>
      <c r="G53" s="23"/>
      <c r="H53" s="26"/>
    </row>
    <row r="54" spans="2:9" ht="17.25" customHeight="1" x14ac:dyDescent="0.2">
      <c r="B54" s="24"/>
      <c r="C54" s="23"/>
      <c r="D54" s="23"/>
      <c r="E54" s="23"/>
      <c r="F54" s="15" t="s">
        <v>37</v>
      </c>
      <c r="G54" s="48" t="e">
        <f>D55/D56</f>
        <v>#DIV/0!</v>
      </c>
      <c r="H54" s="46" t="s">
        <v>23</v>
      </c>
    </row>
    <row r="55" spans="2:9" ht="20.45" customHeight="1" x14ac:dyDescent="0.2">
      <c r="B55" s="24"/>
      <c r="C55" s="15" t="s">
        <v>55</v>
      </c>
      <c r="D55" s="70"/>
      <c r="E55" s="23"/>
      <c r="F55" s="15" t="s">
        <v>24</v>
      </c>
      <c r="G55" s="48" t="e">
        <f>D57+G54</f>
        <v>#DIV/0!</v>
      </c>
      <c r="H55" s="46" t="s">
        <v>23</v>
      </c>
    </row>
    <row r="56" spans="2:9" ht="20.45" customHeight="1" x14ac:dyDescent="0.2">
      <c r="B56" s="24"/>
      <c r="C56" s="15" t="s">
        <v>56</v>
      </c>
      <c r="D56" s="95"/>
      <c r="E56" s="44" t="s">
        <v>75</v>
      </c>
      <c r="F56" s="15" t="s">
        <v>38</v>
      </c>
      <c r="G56" s="96" t="e">
        <f>G46*D48</f>
        <v>#DIV/0!</v>
      </c>
      <c r="H56" s="46" t="s">
        <v>23</v>
      </c>
    </row>
    <row r="57" spans="2:9" ht="20.45" customHeight="1" x14ac:dyDescent="0.2">
      <c r="B57" s="24"/>
      <c r="C57" s="15" t="s">
        <v>57</v>
      </c>
      <c r="D57" s="70"/>
      <c r="E57" s="44" t="s">
        <v>23</v>
      </c>
      <c r="F57" s="15" t="s">
        <v>39</v>
      </c>
      <c r="G57" s="48" t="e">
        <f>G55/G56</f>
        <v>#DIV/0!</v>
      </c>
      <c r="H57" s="46" t="s">
        <v>73</v>
      </c>
    </row>
    <row r="58" spans="2:9" ht="17.25" customHeight="1" x14ac:dyDescent="0.2">
      <c r="B58" s="32"/>
      <c r="C58" s="33"/>
      <c r="D58" s="33"/>
      <c r="E58" s="33"/>
      <c r="F58" s="33"/>
      <c r="G58" s="33"/>
      <c r="H58" s="69"/>
    </row>
    <row r="59" spans="2:9" ht="17.25" customHeight="1" x14ac:dyDescent="0.2"/>
    <row r="60" spans="2:9" ht="17.25" customHeight="1" x14ac:dyDescent="0.2">
      <c r="B60" s="18"/>
      <c r="C60" s="21"/>
      <c r="D60" s="21"/>
      <c r="E60" s="21"/>
      <c r="F60" s="21"/>
      <c r="G60" s="21"/>
      <c r="H60" s="22"/>
    </row>
    <row r="61" spans="2:9" ht="22.5" customHeight="1" x14ac:dyDescent="0.2">
      <c r="B61" s="24"/>
      <c r="C61" s="89" t="s">
        <v>58</v>
      </c>
      <c r="D61" s="23"/>
      <c r="E61" s="23"/>
      <c r="F61" s="23"/>
      <c r="G61" s="23"/>
      <c r="H61" s="26"/>
    </row>
    <row r="62" spans="2:9" ht="20.25" customHeight="1" x14ac:dyDescent="0.2">
      <c r="B62" s="24"/>
      <c r="C62" s="23"/>
      <c r="D62" s="23"/>
      <c r="E62" s="23"/>
      <c r="F62" s="23"/>
      <c r="G62" s="23"/>
      <c r="H62" s="26"/>
    </row>
    <row r="63" spans="2:9" ht="20.45" customHeight="1" x14ac:dyDescent="0.2">
      <c r="B63" s="24"/>
      <c r="C63" s="23"/>
      <c r="D63" s="23"/>
      <c r="E63" s="23"/>
      <c r="F63" s="23"/>
      <c r="G63" s="23"/>
      <c r="H63" s="26"/>
    </row>
    <row r="64" spans="2:9" ht="20.45" customHeight="1" x14ac:dyDescent="0.2">
      <c r="B64" s="24"/>
      <c r="C64" s="23"/>
      <c r="D64" s="23"/>
      <c r="E64" s="23"/>
      <c r="F64" s="23"/>
      <c r="G64" s="23"/>
      <c r="H64" s="26"/>
    </row>
    <row r="65" spans="2:8" ht="17.25" customHeight="1" x14ac:dyDescent="0.2">
      <c r="B65" s="32"/>
      <c r="C65" s="33"/>
      <c r="D65" s="33"/>
      <c r="E65" s="33"/>
      <c r="F65" s="33"/>
      <c r="G65" s="33"/>
      <c r="H65" s="69"/>
    </row>
  </sheetData>
  <sheetProtection algorithmName="SHA-512" hashValue="SBoKEdftrYs1gAxFf8tVrJJL5t+bSnR7iHVwpxNXBuTA98VFsdNb5ZH7l4tBTgndjVIZL5nNln3nox0M1wbiFQ==" saltValue="exazeYfoHPYqEowQQSxJUw==" spinCount="100000" sheet="1" selectLockedCells="1"/>
  <mergeCells count="3">
    <mergeCell ref="D6:F6"/>
    <mergeCell ref="D7:F7"/>
    <mergeCell ref="D8:F8"/>
  </mergeCells>
  <phoneticPr fontId="0" type="noConversion"/>
  <pageMargins left="0.75" right="0.75" top="1" bottom="0.95" header="0.5" footer="0.5"/>
  <pageSetup scale="98" orientation="portrait" r:id="rId1"/>
  <headerFooter alignWithMargins="0"/>
  <ignoredErrors>
    <ignoredError sqref="D5" unlockedFormula="1"/>
    <ignoredError sqref="G14:G17 G19:G20 G27:G28 G35:G36 G54:G56 G57 G37:G40 G41 D39:D41 G46:G48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Scenario1">
                <anchor moveWithCells="1">
                  <from>
                    <xdr:col>2</xdr:col>
                    <xdr:colOff>9525</xdr:colOff>
                    <xdr:row>61</xdr:row>
                    <xdr:rowOff>95250</xdr:rowOff>
                  </from>
                  <to>
                    <xdr:col>2</xdr:col>
                    <xdr:colOff>1076325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print="0" autoFill="0" autoLine="0" autoPict="0" macro="[0]!Scenario2">
                <anchor moveWithCells="1">
                  <from>
                    <xdr:col>2</xdr:col>
                    <xdr:colOff>1238250</xdr:colOff>
                    <xdr:row>61</xdr:row>
                    <xdr:rowOff>95250</xdr:rowOff>
                  </from>
                  <to>
                    <xdr:col>3</xdr:col>
                    <xdr:colOff>485775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Button 5">
              <controlPr defaultSize="0" print="0" autoFill="0" autoLine="0" autoPict="0" macro="[0]!Scenario3">
                <anchor moveWithCells="1">
                  <from>
                    <xdr:col>3</xdr:col>
                    <xdr:colOff>628650</xdr:colOff>
                    <xdr:row>61</xdr:row>
                    <xdr:rowOff>104775</xdr:rowOff>
                  </from>
                  <to>
                    <xdr:col>4</xdr:col>
                    <xdr:colOff>714375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Button 6">
              <controlPr defaultSize="0" print="0" autoFill="0" autoLine="0" autoPict="0" macro="[0]!Scenario4">
                <anchor moveWithCells="1">
                  <from>
                    <xdr:col>4</xdr:col>
                    <xdr:colOff>885825</xdr:colOff>
                    <xdr:row>61</xdr:row>
                    <xdr:rowOff>85725</xdr:rowOff>
                  </from>
                  <to>
                    <xdr:col>5</xdr:col>
                    <xdr:colOff>990600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Button 7">
              <controlPr defaultSize="0" print="0" autoFill="0" autoLine="0" autoPict="0" macro="[0]!Compare">
                <anchor moveWithCells="1">
                  <from>
                    <xdr:col>5</xdr:col>
                    <xdr:colOff>1152525</xdr:colOff>
                    <xdr:row>61</xdr:row>
                    <xdr:rowOff>66675</xdr:rowOff>
                  </from>
                  <to>
                    <xdr:col>6</xdr:col>
                    <xdr:colOff>28575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Button 9">
              <controlPr defaultSize="0" print="0" autoFill="0" autoLine="0" autoPict="0" macro="[0]!ClearInputs">
                <anchor moveWithCells="1">
                  <from>
                    <xdr:col>6</xdr:col>
                    <xdr:colOff>200025</xdr:colOff>
                    <xdr:row>61</xdr:row>
                    <xdr:rowOff>76200</xdr:rowOff>
                  </from>
                  <to>
                    <xdr:col>7</xdr:col>
                    <xdr:colOff>428625</xdr:colOff>
                    <xdr:row>63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2" tint="-0.499984740745262"/>
    <pageSetUpPr fitToPage="1"/>
  </sheetPr>
  <dimension ref="A1:J43"/>
  <sheetViews>
    <sheetView showGridLines="0" zoomScale="70" zoomScaleNormal="70" workbookViewId="0">
      <selection activeCell="I27" sqref="I27"/>
    </sheetView>
  </sheetViews>
  <sheetFormatPr defaultRowHeight="12.75" x14ac:dyDescent="0.2"/>
  <cols>
    <col min="1" max="1" width="3.28515625" customWidth="1"/>
    <col min="2" max="2" width="27.5703125" bestFit="1" customWidth="1"/>
    <col min="3" max="6" width="26.5703125" customWidth="1"/>
    <col min="7" max="7" width="13.7109375" bestFit="1" customWidth="1"/>
    <col min="9" max="9" width="9.42578125" customWidth="1"/>
  </cols>
  <sheetData>
    <row r="1" spans="1:10" ht="17.25" customHeight="1" x14ac:dyDescent="0.2"/>
    <row r="2" spans="1:10" ht="32.25" x14ac:dyDescent="0.2">
      <c r="B2" s="136" t="s">
        <v>72</v>
      </c>
      <c r="C2" s="136"/>
      <c r="D2" s="136"/>
      <c r="E2" s="136"/>
      <c r="F2" s="136"/>
      <c r="G2" s="78"/>
      <c r="H2" s="1"/>
      <c r="I2" s="1"/>
      <c r="J2" s="1"/>
    </row>
    <row r="3" spans="1:10" ht="17.25" customHeight="1" x14ac:dyDescent="0.2">
      <c r="A3" s="76"/>
      <c r="B3" s="79"/>
      <c r="C3" s="78"/>
      <c r="D3" s="80"/>
      <c r="E3" s="78"/>
      <c r="F3" s="78"/>
      <c r="G3" s="78"/>
      <c r="H3" s="78"/>
      <c r="I3" s="78"/>
      <c r="J3" s="1"/>
    </row>
    <row r="4" spans="1:10" ht="17.25" customHeight="1" x14ac:dyDescent="0.2">
      <c r="A4" s="76"/>
      <c r="B4" s="15" t="s">
        <v>40</v>
      </c>
      <c r="C4" s="97">
        <f ca="1">'Scenario Inputs'!D5</f>
        <v>45973</v>
      </c>
      <c r="D4" s="77"/>
      <c r="E4" s="77"/>
      <c r="F4" s="77"/>
      <c r="G4" s="77"/>
      <c r="H4" s="78"/>
      <c r="I4" s="78"/>
      <c r="J4" s="1"/>
    </row>
    <row r="5" spans="1:10" ht="17.25" customHeight="1" x14ac:dyDescent="0.2">
      <c r="A5" s="76"/>
      <c r="B5" s="15" t="s">
        <v>41</v>
      </c>
      <c r="C5" s="98">
        <f>'Scenario Inputs'!D6</f>
        <v>0</v>
      </c>
      <c r="D5" s="77"/>
      <c r="E5" s="77"/>
      <c r="F5" s="75"/>
      <c r="G5" s="81"/>
      <c r="H5" s="78"/>
      <c r="I5" s="78"/>
      <c r="J5" s="1"/>
    </row>
    <row r="6" spans="1:10" ht="17.25" customHeight="1" x14ac:dyDescent="0.2">
      <c r="A6" s="76"/>
      <c r="B6" s="15" t="s">
        <v>42</v>
      </c>
      <c r="C6" s="98">
        <f>'Scenario Inputs'!D7</f>
        <v>0</v>
      </c>
      <c r="D6" s="77"/>
      <c r="E6" s="77"/>
      <c r="F6" s="77"/>
      <c r="G6" s="77"/>
      <c r="H6" s="78"/>
      <c r="I6" s="78"/>
      <c r="J6" s="1"/>
    </row>
    <row r="7" spans="1:10" ht="17.25" customHeight="1" x14ac:dyDescent="0.2">
      <c r="A7" s="76"/>
      <c r="B7" s="15" t="s">
        <v>43</v>
      </c>
      <c r="C7" s="99">
        <f>'Scenario Inputs'!D8</f>
        <v>0</v>
      </c>
      <c r="D7" s="77"/>
      <c r="E7" s="77"/>
      <c r="F7" s="77"/>
      <c r="G7" s="77"/>
      <c r="H7" s="78"/>
      <c r="I7" s="78"/>
      <c r="J7" s="1"/>
    </row>
    <row r="8" spans="1:10" ht="17.25" customHeight="1" x14ac:dyDescent="0.2">
      <c r="A8" s="76"/>
      <c r="B8" s="78"/>
      <c r="C8" s="78"/>
      <c r="D8" s="78"/>
      <c r="E8" s="78"/>
      <c r="F8" s="78"/>
      <c r="G8" s="78"/>
      <c r="H8" s="78"/>
      <c r="I8" s="78"/>
      <c r="J8" s="1"/>
    </row>
    <row r="9" spans="1:10" ht="17.25" customHeight="1" x14ac:dyDescent="0.2">
      <c r="A9" s="76"/>
      <c r="B9" s="78"/>
      <c r="C9" s="78"/>
      <c r="D9" s="78"/>
      <c r="E9" s="78"/>
      <c r="F9" s="78"/>
      <c r="G9" s="78"/>
      <c r="H9" s="78"/>
      <c r="I9" s="78"/>
      <c r="J9" s="1"/>
    </row>
    <row r="10" spans="1:10" ht="17.25" customHeight="1" x14ac:dyDescent="0.2">
      <c r="A10" s="76"/>
      <c r="B10" s="78"/>
      <c r="C10" s="93"/>
      <c r="D10" s="93"/>
      <c r="E10" s="93"/>
      <c r="F10" s="93"/>
      <c r="G10" s="78"/>
      <c r="H10" s="78"/>
      <c r="I10" s="78"/>
      <c r="J10" s="1"/>
    </row>
    <row r="11" spans="1:10" ht="17.25" customHeight="1" x14ac:dyDescent="0.2">
      <c r="A11" s="76"/>
      <c r="B11" s="82"/>
      <c r="C11" s="91" t="s">
        <v>59</v>
      </c>
      <c r="D11" s="91" t="s">
        <v>60</v>
      </c>
      <c r="E11" s="91" t="s">
        <v>61</v>
      </c>
      <c r="F11" s="91" t="s">
        <v>62</v>
      </c>
      <c r="G11" s="83"/>
      <c r="H11" s="78"/>
      <c r="I11" s="78"/>
      <c r="J11" s="1"/>
    </row>
    <row r="12" spans="1:10" ht="17.25" customHeight="1" x14ac:dyDescent="0.2">
      <c r="A12" s="76"/>
      <c r="B12" s="82"/>
      <c r="C12" s="92"/>
      <c r="D12" s="92"/>
      <c r="E12" s="94"/>
      <c r="F12" s="94"/>
      <c r="G12" s="78"/>
      <c r="H12" s="78"/>
      <c r="I12" s="78"/>
      <c r="J12" s="1"/>
    </row>
    <row r="13" spans="1:10" ht="17.25" customHeight="1" x14ac:dyDescent="0.2">
      <c r="A13" s="76"/>
      <c r="B13" s="82" t="s">
        <v>44</v>
      </c>
      <c r="C13" s="110"/>
      <c r="D13" s="110"/>
      <c r="E13" s="111"/>
      <c r="F13" s="111"/>
      <c r="G13" s="86" t="s">
        <v>8</v>
      </c>
      <c r="H13" s="78"/>
      <c r="I13" s="78"/>
      <c r="J13" s="1"/>
    </row>
    <row r="14" spans="1:10" ht="17.25" customHeight="1" x14ac:dyDescent="0.2">
      <c r="A14" s="76"/>
      <c r="B14" s="82" t="s">
        <v>46</v>
      </c>
      <c r="C14" s="112"/>
      <c r="D14" s="112"/>
      <c r="E14" s="113"/>
      <c r="F14" s="113"/>
      <c r="G14" s="86" t="s">
        <v>10</v>
      </c>
      <c r="H14" s="78"/>
      <c r="I14" s="78"/>
      <c r="J14" s="1"/>
    </row>
    <row r="15" spans="1:10" ht="17.25" customHeight="1" x14ac:dyDescent="0.2">
      <c r="A15" s="76"/>
      <c r="B15" s="82" t="s">
        <v>47</v>
      </c>
      <c r="C15" s="114"/>
      <c r="D15" s="114"/>
      <c r="E15" s="115"/>
      <c r="F15" s="115"/>
      <c r="G15" s="86" t="s">
        <v>11</v>
      </c>
      <c r="H15" s="78"/>
      <c r="I15" s="78"/>
      <c r="J15" s="1"/>
    </row>
    <row r="16" spans="1:10" ht="17.25" customHeight="1" x14ac:dyDescent="0.2">
      <c r="A16" s="76"/>
      <c r="B16" s="82" t="s">
        <v>68</v>
      </c>
      <c r="C16" s="116"/>
      <c r="D16" s="116"/>
      <c r="E16" s="117"/>
      <c r="F16" s="117"/>
      <c r="G16" s="86" t="s">
        <v>14</v>
      </c>
      <c r="H16" s="78"/>
      <c r="I16" s="78"/>
      <c r="J16" s="1"/>
    </row>
    <row r="17" spans="1:10" ht="17.25" customHeight="1" x14ac:dyDescent="0.2">
      <c r="A17" s="76"/>
      <c r="B17" s="15" t="s">
        <v>69</v>
      </c>
      <c r="C17" s="118"/>
      <c r="D17" s="118"/>
      <c r="E17" s="119"/>
      <c r="F17" s="119"/>
      <c r="G17" s="86" t="s">
        <v>19</v>
      </c>
      <c r="H17" s="78"/>
      <c r="I17" s="78"/>
      <c r="J17" s="1"/>
    </row>
    <row r="18" spans="1:10" ht="17.25" customHeight="1" x14ac:dyDescent="0.2">
      <c r="A18" s="76"/>
      <c r="B18" s="82"/>
      <c r="C18" s="130"/>
      <c r="D18" s="130"/>
      <c r="E18" s="131"/>
      <c r="F18" s="131"/>
      <c r="G18" s="86"/>
      <c r="H18" s="78"/>
      <c r="I18" s="78"/>
      <c r="J18" s="1"/>
    </row>
    <row r="19" spans="1:10" ht="17.25" customHeight="1" x14ac:dyDescent="0.2">
      <c r="A19" s="76"/>
      <c r="B19" s="15" t="s">
        <v>45</v>
      </c>
      <c r="C19" s="118"/>
      <c r="D19" s="118"/>
      <c r="E19" s="119"/>
      <c r="F19" s="119"/>
      <c r="G19" s="86" t="s">
        <v>9</v>
      </c>
      <c r="H19" s="78"/>
      <c r="I19" s="78"/>
      <c r="J19" s="1"/>
    </row>
    <row r="20" spans="1:10" ht="17.25" customHeight="1" x14ac:dyDescent="0.2">
      <c r="A20" s="76"/>
      <c r="B20" s="15" t="s">
        <v>48</v>
      </c>
      <c r="C20" s="116"/>
      <c r="D20" s="116"/>
      <c r="E20" s="117"/>
      <c r="F20" s="117"/>
      <c r="G20" s="86"/>
      <c r="H20" s="78"/>
      <c r="I20" s="78"/>
      <c r="J20" s="1"/>
    </row>
    <row r="21" spans="1:10" ht="17.25" customHeight="1" x14ac:dyDescent="0.2">
      <c r="A21" s="76"/>
      <c r="B21" s="15" t="s">
        <v>67</v>
      </c>
      <c r="C21" s="118"/>
      <c r="D21" s="118"/>
      <c r="E21" s="119"/>
      <c r="F21" s="119"/>
      <c r="G21" s="86" t="s">
        <v>9</v>
      </c>
      <c r="H21" s="78"/>
      <c r="I21" s="78"/>
      <c r="J21" s="1"/>
    </row>
    <row r="22" spans="1:10" ht="17.25" customHeight="1" x14ac:dyDescent="0.2">
      <c r="A22" s="76"/>
      <c r="B22" s="15" t="s">
        <v>53</v>
      </c>
      <c r="C22" s="116"/>
      <c r="D22" s="116"/>
      <c r="E22" s="117"/>
      <c r="F22" s="117"/>
      <c r="G22" s="86" t="s">
        <v>15</v>
      </c>
      <c r="H22" s="78"/>
      <c r="I22" s="78"/>
      <c r="J22" s="1"/>
    </row>
    <row r="23" spans="1:10" ht="17.25" customHeight="1" x14ac:dyDescent="0.2">
      <c r="A23" s="76"/>
      <c r="B23" s="82"/>
      <c r="C23" s="130"/>
      <c r="D23" s="130"/>
      <c r="E23" s="131"/>
      <c r="F23" s="131"/>
      <c r="G23" s="86"/>
      <c r="H23" s="78"/>
      <c r="I23" s="78"/>
      <c r="J23" s="1"/>
    </row>
    <row r="24" spans="1:10" ht="17.25" customHeight="1" x14ac:dyDescent="0.2">
      <c r="A24" s="76"/>
      <c r="B24" s="15" t="s">
        <v>49</v>
      </c>
      <c r="C24" s="120"/>
      <c r="D24" s="120"/>
      <c r="E24" s="121"/>
      <c r="F24" s="121"/>
      <c r="G24" s="86" t="s">
        <v>73</v>
      </c>
      <c r="H24" s="78"/>
      <c r="I24" s="78"/>
      <c r="J24" s="1"/>
    </row>
    <row r="25" spans="1:10" ht="17.25" customHeight="1" x14ac:dyDescent="0.2">
      <c r="A25" s="76"/>
      <c r="B25" s="15" t="s">
        <v>50</v>
      </c>
      <c r="C25" s="122"/>
      <c r="D25" s="122"/>
      <c r="E25" s="123"/>
      <c r="F25" s="123"/>
      <c r="G25" s="86" t="s">
        <v>73</v>
      </c>
      <c r="H25" s="78"/>
      <c r="I25" s="78"/>
      <c r="J25" s="1"/>
    </row>
    <row r="26" spans="1:10" ht="17.25" customHeight="1" x14ac:dyDescent="0.2">
      <c r="A26" s="76"/>
      <c r="B26" s="15" t="s">
        <v>51</v>
      </c>
      <c r="C26" s="120"/>
      <c r="D26" s="120"/>
      <c r="E26" s="121"/>
      <c r="F26" s="121"/>
      <c r="G26" s="86" t="s">
        <v>73</v>
      </c>
      <c r="H26" s="78"/>
      <c r="I26" s="78"/>
      <c r="J26" s="1"/>
    </row>
    <row r="27" spans="1:10" ht="17.25" customHeight="1" x14ac:dyDescent="0.2">
      <c r="A27" s="76"/>
      <c r="B27" s="85"/>
      <c r="C27" s="130"/>
      <c r="D27" s="130"/>
      <c r="E27" s="131"/>
      <c r="F27" s="131"/>
      <c r="G27" s="86"/>
      <c r="H27" s="78"/>
      <c r="I27" s="78"/>
      <c r="J27" s="1"/>
    </row>
    <row r="28" spans="1:10" ht="17.25" customHeight="1" x14ac:dyDescent="0.2">
      <c r="A28" s="76"/>
      <c r="B28" s="82" t="s">
        <v>0</v>
      </c>
      <c r="C28" s="124"/>
      <c r="D28" s="124"/>
      <c r="E28" s="125"/>
      <c r="F28" s="125"/>
      <c r="G28" s="86" t="s">
        <v>16</v>
      </c>
      <c r="H28" s="78"/>
      <c r="I28" s="78"/>
      <c r="J28" s="1"/>
    </row>
    <row r="29" spans="1:10" ht="17.25" customHeight="1" x14ac:dyDescent="0.2">
      <c r="A29" s="76"/>
      <c r="B29" s="87"/>
      <c r="C29" s="130"/>
      <c r="D29" s="130"/>
      <c r="E29" s="131"/>
      <c r="F29" s="131"/>
      <c r="G29" s="78"/>
      <c r="H29" s="78"/>
      <c r="I29" s="78"/>
      <c r="J29" s="1"/>
    </row>
    <row r="30" spans="1:10" ht="17.25" customHeight="1" x14ac:dyDescent="0.2">
      <c r="A30" s="76"/>
      <c r="B30" s="15" t="s">
        <v>20</v>
      </c>
      <c r="C30" s="120"/>
      <c r="D30" s="120"/>
      <c r="E30" s="121"/>
      <c r="F30" s="121"/>
      <c r="G30" s="86" t="s">
        <v>17</v>
      </c>
      <c r="H30" s="78"/>
      <c r="I30" s="78"/>
      <c r="J30" s="1"/>
    </row>
    <row r="31" spans="1:10" ht="17.25" customHeight="1" x14ac:dyDescent="0.2">
      <c r="A31" s="76"/>
      <c r="B31" s="15" t="s">
        <v>34</v>
      </c>
      <c r="C31" s="126"/>
      <c r="D31" s="126"/>
      <c r="E31" s="127"/>
      <c r="F31" s="127"/>
      <c r="G31" s="86" t="s">
        <v>21</v>
      </c>
      <c r="H31" s="78"/>
      <c r="I31" s="78"/>
      <c r="J31" s="1"/>
    </row>
    <row r="32" spans="1:10" ht="17.25" customHeight="1" x14ac:dyDescent="0.2">
      <c r="A32" s="76"/>
      <c r="B32" s="15" t="s">
        <v>71</v>
      </c>
      <c r="C32" s="128"/>
      <c r="D32" s="128"/>
      <c r="E32" s="129"/>
      <c r="F32" s="129"/>
      <c r="G32" s="86" t="s">
        <v>22</v>
      </c>
      <c r="H32" s="78"/>
      <c r="I32" s="78"/>
      <c r="J32" s="1"/>
    </row>
    <row r="33" spans="1:10" ht="15" x14ac:dyDescent="0.2">
      <c r="A33" s="76"/>
      <c r="B33" s="82"/>
      <c r="C33" s="88"/>
      <c r="D33" s="88"/>
      <c r="E33" s="88"/>
      <c r="F33" s="88"/>
      <c r="G33" s="84"/>
      <c r="H33" s="78"/>
      <c r="I33" s="78"/>
      <c r="J33" s="1"/>
    </row>
    <row r="34" spans="1:10" ht="15" x14ac:dyDescent="0.2">
      <c r="A34" s="76"/>
      <c r="B34" s="78"/>
      <c r="C34" s="78"/>
      <c r="D34" s="78"/>
      <c r="E34" s="78"/>
      <c r="F34" s="78"/>
      <c r="G34" s="78"/>
      <c r="H34" s="78"/>
      <c r="I34" s="78"/>
      <c r="J34" s="1"/>
    </row>
    <row r="35" spans="1:10" ht="15" x14ac:dyDescent="0.2">
      <c r="A35" s="76"/>
      <c r="B35" s="78"/>
      <c r="C35" s="78"/>
      <c r="D35" s="78"/>
      <c r="E35" s="78"/>
      <c r="F35" s="78"/>
      <c r="G35" s="78"/>
      <c r="H35" s="78"/>
      <c r="I35" s="78"/>
      <c r="J35" s="1"/>
    </row>
    <row r="36" spans="1:10" ht="15" x14ac:dyDescent="0.2">
      <c r="A36" s="76"/>
      <c r="B36" s="78"/>
      <c r="C36" s="78"/>
      <c r="D36" s="78"/>
      <c r="E36" s="78"/>
      <c r="F36" s="78"/>
      <c r="G36" s="78"/>
      <c r="H36" s="78"/>
      <c r="I36" s="78"/>
      <c r="J36" s="1"/>
    </row>
    <row r="37" spans="1:10" x14ac:dyDescent="0.2"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B43" s="1"/>
      <c r="C43" s="1"/>
      <c r="D43" s="1"/>
      <c r="E43" s="1"/>
      <c r="F43" s="1"/>
      <c r="G43" s="1"/>
      <c r="H43" s="1"/>
      <c r="I43" s="1"/>
      <c r="J43" s="1"/>
    </row>
  </sheetData>
  <sheetProtection algorithmName="SHA-512" hashValue="t62IsXmk843tRnjQAXw7tdFf/MS5WZkyDOJ5KgvUVvMs4u2RCw8PMCT2mc8GsxBxgimZ88uxAbd+crdDot/FYA==" saltValue="/3ERKYZnlxGts/p+cRob0A==" spinCount="100000" sheet="1" selectLockedCells="1" selectUnlockedCells="1"/>
  <mergeCells count="1">
    <mergeCell ref="B2:F2"/>
  </mergeCells>
  <phoneticPr fontId="0" type="noConversion"/>
  <pageMargins left="0.75" right="0.75" top="1" bottom="1" header="0.5" footer="0.5"/>
  <pageSetup scale="82" orientation="landscape" r:id="rId1"/>
  <headerFooter alignWithMargins="0"/>
  <ignoredErrors>
    <ignoredError sqref="C4 C5:C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0]!ClearCOmparisons">
                <anchor moveWithCells="1">
                  <from>
                    <xdr:col>4</xdr:col>
                    <xdr:colOff>1600200</xdr:colOff>
                    <xdr:row>2</xdr:row>
                    <xdr:rowOff>142875</xdr:rowOff>
                  </from>
                  <to>
                    <xdr:col>6</xdr:col>
                    <xdr:colOff>9525</xdr:colOff>
                    <xdr:row>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2" tint="-0.749992370372631"/>
  </sheetPr>
  <dimension ref="B1:J12"/>
  <sheetViews>
    <sheetView showGridLines="0" showRowColHeaders="0" workbookViewId="0">
      <selection activeCell="I24" sqref="I24"/>
    </sheetView>
  </sheetViews>
  <sheetFormatPr defaultRowHeight="12.75" x14ac:dyDescent="0.2"/>
  <cols>
    <col min="1" max="1" width="3.28515625" customWidth="1"/>
  </cols>
  <sheetData>
    <row r="1" spans="2:10" s="2" customFormat="1" ht="17.25" customHeight="1" x14ac:dyDescent="0.2">
      <c r="B1" s="5"/>
    </row>
    <row r="2" spans="2:10" s="2" customFormat="1" ht="15.75" x14ac:dyDescent="0.2">
      <c r="B2" s="5" t="s">
        <v>5</v>
      </c>
    </row>
    <row r="3" spans="2:10" s="2" customFormat="1" ht="15.75" x14ac:dyDescent="0.2">
      <c r="B3" s="3" t="s">
        <v>26</v>
      </c>
    </row>
    <row r="4" spans="2:10" s="2" customFormat="1" ht="15.75" x14ac:dyDescent="0.2">
      <c r="B4" s="3"/>
    </row>
    <row r="5" spans="2:10" s="2" customFormat="1" ht="15" x14ac:dyDescent="0.2">
      <c r="B5" s="2" t="s">
        <v>2</v>
      </c>
      <c r="C5" s="7"/>
    </row>
    <row r="6" spans="2:10" s="2" customFormat="1" ht="15" x14ac:dyDescent="0.2">
      <c r="B6" s="2" t="s">
        <v>1</v>
      </c>
    </row>
    <row r="7" spans="2:10" s="2" customFormat="1" ht="15" x14ac:dyDescent="0.2">
      <c r="B7" s="2" t="s">
        <v>3</v>
      </c>
      <c r="J7" s="9"/>
    </row>
    <row r="8" spans="2:10" s="9" customFormat="1" ht="15" x14ac:dyDescent="0.2">
      <c r="B8" s="2"/>
      <c r="J8" s="4"/>
    </row>
    <row r="9" spans="2:10" s="4" customFormat="1" x14ac:dyDescent="0.2">
      <c r="B9" s="8" t="s">
        <v>4</v>
      </c>
    </row>
    <row r="10" spans="2:10" s="4" customFormat="1" x14ac:dyDescent="0.2">
      <c r="B10" s="90" t="s">
        <v>70</v>
      </c>
    </row>
    <row r="11" spans="2:10" s="4" customFormat="1" x14ac:dyDescent="0.2">
      <c r="J11"/>
    </row>
    <row r="12" spans="2:10" x14ac:dyDescent="0.2">
      <c r="B12" s="4"/>
    </row>
  </sheetData>
  <sheetProtection algorithmName="SHA-512" hashValue="/RFfuzecXyqjEMCDI6bbpv+hDRuL++peYTuplHUrlBDH1MjxPUhfnXgs1v72k/DT1wGSWYB01mO4oU5YXx9Zvw==" saltValue="xV6mi8rpdPS698a6rjuuvA==" spinCount="100000" sheet="1" selectLockedCells="1" selectUnlockedCells="1"/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2</vt:i4>
      </vt:variant>
    </vt:vector>
  </HeadingPairs>
  <TitlesOfParts>
    <vt:vector size="6" baseType="lpstr">
      <vt:lpstr>Title</vt:lpstr>
      <vt:lpstr>Scenario Inputs</vt:lpstr>
      <vt:lpstr>Comparison Page</vt:lpstr>
      <vt:lpstr>About</vt:lpstr>
      <vt:lpstr>'Comparison Page'!Àrea_d'impressió</vt:lpstr>
      <vt:lpstr>'Scenario Inputs'!Àrea_d'impressió</vt:lpstr>
    </vt:vector>
  </TitlesOfParts>
  <Company>HortResearch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Manktelow</dc:creator>
  <cp:lastModifiedBy>Planes Vallverdu, Ester</cp:lastModifiedBy>
  <cp:lastPrinted>2019-11-05T15:23:13Z</cp:lastPrinted>
  <dcterms:created xsi:type="dcterms:W3CDTF">2000-05-06T12:18:16Z</dcterms:created>
  <dcterms:modified xsi:type="dcterms:W3CDTF">2025-11-12T10:25:12Z</dcterms:modified>
</cp:coreProperties>
</file>