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rtacat-my.sharepoint.com/personal/jfrancisco_hermoso_irta_cat/Documents/PRESENTACIONES PPT/CURSO ALMAZARAS/ALFA LAVAL HERRAMIENTAS/"/>
    </mc:Choice>
  </mc:AlternateContent>
  <xr:revisionPtr revIDLastSave="30" documentId="8_{5E7D19EE-8984-4258-BCA2-8AF35DA55480}" xr6:coauthVersionLast="47" xr6:coauthVersionMax="47" xr10:uidLastSave="{9B216307-DE3B-459A-BD60-D3C7B1E63784}"/>
  <workbookProtection lockStructure="1"/>
  <bookViews>
    <workbookView xWindow="-110" yWindow="-110" windowWidth="19420" windowHeight="10420" xr2:uid="{00000000-000D-0000-FFFF-FFFF00000000}"/>
  </bookViews>
  <sheets>
    <sheet name="Bance Másico Almazara" sheetId="3" r:id="rId1"/>
  </sheets>
  <definedNames>
    <definedName name="_xlnm.Print_Area" localSheetId="0">'Bance Másico Almazara'!$C$7:$P$26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3" l="1"/>
  <c r="Q21" i="3"/>
  <c r="E21" i="3"/>
  <c r="I14" i="3"/>
  <c r="I13" i="3"/>
  <c r="I12" i="3"/>
  <c r="L11" i="3"/>
  <c r="I20" i="3"/>
  <c r="I11" i="3" l="1"/>
  <c r="AA14" i="3"/>
  <c r="Y11" i="3"/>
  <c r="N11" i="3"/>
  <c r="P14" i="3"/>
  <c r="D19" i="3"/>
  <c r="D13" i="3" s="1"/>
  <c r="E24" i="3" l="1"/>
  <c r="E22" i="3"/>
  <c r="E19" i="3"/>
  <c r="G21" i="3" s="1"/>
  <c r="G20" i="3" s="1"/>
  <c r="E16" i="3"/>
  <c r="E25" i="3" l="1"/>
  <c r="G7" i="3"/>
  <c r="G10" i="3"/>
  <c r="G11" i="3" s="1"/>
  <c r="G15" i="3" l="1"/>
  <c r="G14" i="3" s="1"/>
  <c r="J14" i="3" s="1"/>
  <c r="G6" i="3"/>
  <c r="J21" i="3" l="1"/>
  <c r="G12" i="3"/>
  <c r="G25" i="3" s="1"/>
  <c r="J15" i="3"/>
  <c r="G13" i="3"/>
  <c r="J13" i="3" s="1"/>
  <c r="J20" i="3" l="1"/>
  <c r="J10" i="3" s="1"/>
  <c r="J12" i="3"/>
  <c r="J23" i="3"/>
  <c r="U21" i="3"/>
  <c r="J6" i="3" l="1"/>
  <c r="J7" i="3"/>
  <c r="N18" i="3"/>
  <c r="Q20" i="3"/>
  <c r="S20" i="3" s="1"/>
  <c r="J11" i="3"/>
  <c r="U20" i="3"/>
  <c r="U8" i="3" s="1"/>
  <c r="J25" i="3"/>
  <c r="K23" i="3" s="1"/>
  <c r="U23" i="3" l="1"/>
  <c r="Q12" i="3"/>
  <c r="N14" i="3"/>
  <c r="N23" i="3" s="1"/>
  <c r="N12" i="3"/>
  <c r="N13" i="3"/>
  <c r="N19" i="3" s="1"/>
  <c r="K21" i="3"/>
  <c r="K20" i="3"/>
  <c r="H20" i="3" s="1"/>
  <c r="G27" i="3" s="1"/>
  <c r="Y18" i="3"/>
  <c r="AB20" i="3"/>
  <c r="U14" i="3"/>
  <c r="U13" i="3" l="1"/>
  <c r="U7" i="3"/>
  <c r="N25" i="3"/>
  <c r="Q25" i="3" s="1"/>
  <c r="R21" i="3" s="1"/>
  <c r="H21" i="3"/>
  <c r="H25" i="3"/>
  <c r="Q14" i="3"/>
  <c r="Q13" i="3" s="1"/>
  <c r="U25" i="3"/>
  <c r="R23" i="3" l="1"/>
  <c r="U12" i="3"/>
  <c r="R20" i="3"/>
  <c r="AB12" i="3"/>
  <c r="Y12" i="3"/>
  <c r="Y14" i="3"/>
  <c r="Y23" i="3" s="1"/>
  <c r="Y13" i="3"/>
  <c r="Y19" i="3" s="1"/>
  <c r="V21" i="3"/>
  <c r="V20" i="3"/>
  <c r="V23" i="3"/>
  <c r="AB14" i="3" l="1"/>
  <c r="AB23" i="3" s="1"/>
  <c r="AA18" i="3"/>
  <c r="Y25" i="3"/>
  <c r="Z18" i="3" s="1"/>
  <c r="Z23" i="3" l="1"/>
  <c r="Z19" i="3"/>
  <c r="AF23" i="3"/>
  <c r="AB13" i="3"/>
  <c r="AB21" i="3" l="1"/>
  <c r="AB25" i="3" s="1"/>
  <c r="AD20" i="3" l="1"/>
  <c r="AF21" i="3"/>
  <c r="AF20" i="3" s="1"/>
  <c r="AF8" i="3" s="1"/>
  <c r="AC20" i="3"/>
  <c r="AC21" i="3"/>
  <c r="AC23" i="3"/>
  <c r="AJ20" i="3" l="1"/>
  <c r="AF14" i="3"/>
  <c r="AF25" i="3"/>
  <c r="AF7" i="3" l="1"/>
  <c r="AF12" i="3"/>
  <c r="AF13" i="3"/>
  <c r="AJ12" i="3"/>
  <c r="AG23" i="3"/>
  <c r="AG21" i="3"/>
  <c r="AG20" i="3"/>
  <c r="AJ14" i="3" l="1"/>
  <c r="AJ23" i="3" s="1"/>
  <c r="AJ13" i="3" l="1"/>
  <c r="AJ21" i="3" l="1"/>
  <c r="AL20" i="3" s="1"/>
  <c r="AJ25" i="3"/>
  <c r="AK20" i="3" s="1"/>
  <c r="AK21" i="3" l="1"/>
  <c r="AK23" i="3"/>
</calcChain>
</file>

<file path=xl/sharedStrings.xml><?xml version="1.0" encoding="utf-8"?>
<sst xmlns="http://schemas.openxmlformats.org/spreadsheetml/2006/main" count="128" uniqueCount="55">
  <si>
    <t>Balance Másico Rendimiento Industrial de una Almazara</t>
  </si>
  <si>
    <r>
      <t xml:space="preserve">Modificar los campos en </t>
    </r>
    <r>
      <rPr>
        <b/>
        <sz val="11"/>
        <color rgb="FFFF0000"/>
        <rFont val="Calibri"/>
        <family val="2"/>
        <scheme val="minor"/>
      </rPr>
      <t>rojo</t>
    </r>
  </si>
  <si>
    <r>
      <t>Campos en</t>
    </r>
    <r>
      <rPr>
        <sz val="11"/>
        <color theme="3" tint="0.39997558519241921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scheme val="minor"/>
      </rPr>
      <t>azul</t>
    </r>
    <r>
      <rPr>
        <sz val="11"/>
        <color theme="1"/>
        <rFont val="Calibri"/>
        <family val="2"/>
        <scheme val="minor"/>
      </rPr>
      <t xml:space="preserve"> son modificables, aunque representan valores estándar</t>
    </r>
  </si>
  <si>
    <t>1ª EXTRACCIÓN</t>
  </si>
  <si>
    <t>REPASO</t>
  </si>
  <si>
    <t>2º REPASO</t>
  </si>
  <si>
    <t>ACEITUNA</t>
  </si>
  <si>
    <t>Rend. Industrial</t>
  </si>
  <si>
    <t>Deshuesado</t>
  </si>
  <si>
    <t xml:space="preserve">Pérdida Industrial </t>
  </si>
  <si>
    <t>Rend. Ind. Total</t>
  </si>
  <si>
    <t>Variedad</t>
  </si>
  <si>
    <t>Arbequina</t>
  </si>
  <si>
    <t>Pérdida Ind. Total</t>
  </si>
  <si>
    <t>Mosto Oleoso - Salida DEC 2 Fases</t>
  </si>
  <si>
    <t>Kg o Kg/h aceite</t>
  </si>
  <si>
    <t>Tot. Hum+Imp</t>
  </si>
  <si>
    <t>Cantidad</t>
  </si>
  <si>
    <t>Kg o kg/h</t>
  </si>
  <si>
    <t>% Aceite sobre aceituna</t>
  </si>
  <si>
    <t>% de deshuesado</t>
  </si>
  <si>
    <t>Aceite extraido en Repaso</t>
  </si>
  <si>
    <t>Kg o Kg/h humedad</t>
  </si>
  <si>
    <t>Kg o Kg/h Hueso húm.</t>
  </si>
  <si>
    <t>Del total procesado</t>
  </si>
  <si>
    <t>Hueso húmedo</t>
  </si>
  <si>
    <t xml:space="preserve">s.s </t>
  </si>
  <si>
    <t>Kg o Kg/h Sólidos Grasos</t>
  </si>
  <si>
    <t>Hueso seco</t>
  </si>
  <si>
    <t>Del total de aceituna</t>
  </si>
  <si>
    <t>Kg o Kg/h Sólidos No Grasos</t>
  </si>
  <si>
    <t>Humedad</t>
  </si>
  <si>
    <t>Kg o Kg/h Aceite</t>
  </si>
  <si>
    <t>Kg o Kg/h Mosto Oloso</t>
  </si>
  <si>
    <t>Aceite</t>
  </si>
  <si>
    <t>Orujo Deshuesado</t>
  </si>
  <si>
    <t>Kg o Kg/h</t>
  </si>
  <si>
    <t>s.h.</t>
  </si>
  <si>
    <t>s.s.</t>
  </si>
  <si>
    <t>Orujo Húmedo - Salida DEC 2 Fases</t>
  </si>
  <si>
    <t>Alperujo a Repaso</t>
  </si>
  <si>
    <t>Alperujo Repasado</t>
  </si>
  <si>
    <t>Alperujo a 2º Repaso</t>
  </si>
  <si>
    <t>Alperujo Repasado 2 veces</t>
  </si>
  <si>
    <t>Sólido seco</t>
  </si>
  <si>
    <t>Kg</t>
  </si>
  <si>
    <t>% Hueso Seco</t>
  </si>
  <si>
    <t>Talco</t>
  </si>
  <si>
    <t>Agua</t>
  </si>
  <si>
    <t>Agua Añadida</t>
  </si>
  <si>
    <t>Total Producto procesado</t>
  </si>
  <si>
    <t>Kg o Kg/h  de Orujo</t>
  </si>
  <si>
    <t>Alfa Laval Iberia S.A.</t>
  </si>
  <si>
    <t>Alfa Laval Aceite de Oliva /Azeite /Olive Oil</t>
  </si>
  <si>
    <t>aceitedeoliva@alfalaval.com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</si>
</sst>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22"/>
      <color rgb="FF00CC66"/>
      <name val="Impact"/>
      <family val="2"/>
    </font>
    <font>
      <sz val="22"/>
      <color rgb="FFFFC000"/>
      <name val="Impact"/>
      <family val="2"/>
    </font>
    <font>
      <sz val="22"/>
      <color theme="1"/>
      <name val="Grotesque"/>
      <family val="2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234">
    <xf numFmtId="0" fontId="0" fillId="0" borderId="0" xfId="0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0" borderId="0" xfId="0" applyAlignment="1">
      <alignment vertical="center"/>
    </xf>
    <xf numFmtId="164" fontId="0" fillId="6" borderId="0" xfId="0" applyNumberFormat="1" applyFill="1" applyAlignment="1">
      <alignment vertical="center"/>
    </xf>
    <xf numFmtId="9" fontId="3" fillId="6" borderId="0" xfId="0" applyNumberFormat="1" applyFont="1" applyFill="1" applyAlignment="1">
      <alignment horizontal="center" vertical="center"/>
    </xf>
    <xf numFmtId="164" fontId="0" fillId="6" borderId="0" xfId="1" applyFont="1" applyFill="1" applyBorder="1" applyAlignment="1">
      <alignment vertical="center"/>
    </xf>
    <xf numFmtId="10" fontId="3" fillId="6" borderId="0" xfId="2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9" fontId="0" fillId="6" borderId="0" xfId="0" applyNumberFormat="1" applyFill="1" applyAlignment="1">
      <alignment vertical="center"/>
    </xf>
    <xf numFmtId="9" fontId="10" fillId="8" borderId="0" xfId="2" applyFont="1" applyFill="1" applyBorder="1" applyAlignment="1">
      <alignment vertical="center"/>
    </xf>
    <xf numFmtId="164" fontId="0" fillId="8" borderId="0" xfId="1" applyFont="1" applyFill="1" applyBorder="1" applyAlignment="1">
      <alignment vertical="center"/>
    </xf>
    <xf numFmtId="10" fontId="10" fillId="6" borderId="0" xfId="0" applyNumberFormat="1" applyFont="1" applyFill="1" applyAlignment="1">
      <alignment vertical="center"/>
    </xf>
    <xf numFmtId="10" fontId="0" fillId="6" borderId="0" xfId="2" applyNumberFormat="1" applyFont="1" applyFill="1" applyBorder="1" applyAlignment="1">
      <alignment vertical="center"/>
    </xf>
    <xf numFmtId="165" fontId="3" fillId="6" borderId="0" xfId="2" applyNumberFormat="1" applyFont="1" applyFill="1" applyBorder="1" applyAlignment="1">
      <alignment vertical="center"/>
    </xf>
    <xf numFmtId="165" fontId="0" fillId="6" borderId="0" xfId="2" applyNumberFormat="1" applyFont="1" applyFill="1" applyBorder="1" applyAlignment="1">
      <alignment vertical="center"/>
    </xf>
    <xf numFmtId="164" fontId="10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vertical="center"/>
    </xf>
    <xf numFmtId="166" fontId="0" fillId="6" borderId="0" xfId="0" applyNumberFormat="1" applyFill="1" applyAlignment="1">
      <alignment vertical="center"/>
    </xf>
    <xf numFmtId="0" fontId="10" fillId="9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0" fontId="2" fillId="2" borderId="0" xfId="2" applyNumberFormat="1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4" fillId="10" borderId="0" xfId="0" applyFont="1" applyFill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0" fontId="10" fillId="9" borderId="8" xfId="0" applyFont="1" applyFill="1" applyBorder="1" applyAlignment="1">
      <alignment horizontal="center" vertical="center"/>
    </xf>
    <xf numFmtId="164" fontId="10" fillId="9" borderId="9" xfId="1" applyFont="1" applyFill="1" applyBorder="1" applyAlignment="1">
      <alignment horizontal="center" vertical="center"/>
    </xf>
    <xf numFmtId="166" fontId="5" fillId="2" borderId="8" xfId="1" applyNumberFormat="1" applyFont="1" applyFill="1" applyBorder="1" applyAlignment="1">
      <alignment horizontal="center" vertical="center"/>
    </xf>
    <xf numFmtId="165" fontId="2" fillId="2" borderId="9" xfId="2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166" fontId="10" fillId="9" borderId="10" xfId="0" applyNumberFormat="1" applyFont="1" applyFill="1" applyBorder="1" applyAlignment="1">
      <alignment vertical="center"/>
    </xf>
    <xf numFmtId="0" fontId="10" fillId="9" borderId="11" xfId="0" applyFont="1" applyFill="1" applyBorder="1" applyAlignment="1">
      <alignment vertical="center"/>
    </xf>
    <xf numFmtId="0" fontId="6" fillId="9" borderId="12" xfId="0" applyFont="1" applyFill="1" applyBorder="1" applyAlignment="1">
      <alignment vertical="center"/>
    </xf>
    <xf numFmtId="165" fontId="2" fillId="2" borderId="8" xfId="2" applyNumberFormat="1" applyFont="1" applyFill="1" applyBorder="1" applyAlignment="1">
      <alignment horizontal="left" vertical="center" indent="4"/>
    </xf>
    <xf numFmtId="166" fontId="2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6" fontId="5" fillId="10" borderId="8" xfId="0" applyNumberFormat="1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166" fontId="2" fillId="2" borderId="8" xfId="0" applyNumberFormat="1" applyFont="1" applyFill="1" applyBorder="1" applyAlignment="1">
      <alignment horizontal="center" vertical="center"/>
    </xf>
    <xf numFmtId="164" fontId="6" fillId="9" borderId="9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166" fontId="4" fillId="10" borderId="8" xfId="0" applyNumberFormat="1" applyFont="1" applyFill="1" applyBorder="1" applyAlignment="1">
      <alignment vertical="center"/>
    </xf>
    <xf numFmtId="166" fontId="0" fillId="11" borderId="10" xfId="0" applyNumberForma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0" fontId="10" fillId="8" borderId="9" xfId="0" applyFont="1" applyFill="1" applyBorder="1" applyAlignment="1">
      <alignment vertical="center"/>
    </xf>
    <xf numFmtId="164" fontId="0" fillId="8" borderId="9" xfId="1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vertical="center"/>
    </xf>
    <xf numFmtId="166" fontId="3" fillId="8" borderId="8" xfId="0" applyNumberFormat="1" applyFont="1" applyFill="1" applyBorder="1" applyAlignment="1">
      <alignment vertical="center"/>
    </xf>
    <xf numFmtId="166" fontId="3" fillId="6" borderId="8" xfId="0" applyNumberFormat="1" applyFont="1" applyFill="1" applyBorder="1" applyAlignment="1">
      <alignment vertical="center"/>
    </xf>
    <xf numFmtId="164" fontId="0" fillId="6" borderId="9" xfId="1" applyFont="1" applyFill="1" applyBorder="1" applyAlignment="1">
      <alignment vertical="center"/>
    </xf>
    <xf numFmtId="0" fontId="10" fillId="8" borderId="10" xfId="0" applyFont="1" applyFill="1" applyBorder="1" applyAlignment="1">
      <alignment vertical="center"/>
    </xf>
    <xf numFmtId="0" fontId="10" fillId="8" borderId="11" xfId="0" applyFont="1" applyFill="1" applyBorder="1" applyAlignment="1">
      <alignment vertical="center"/>
    </xf>
    <xf numFmtId="166" fontId="10" fillId="8" borderId="12" xfId="1" applyNumberFormat="1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16" fillId="6" borderId="0" xfId="3" applyFont="1" applyFill="1" applyBorder="1" applyAlignment="1">
      <alignment vertical="center"/>
    </xf>
    <xf numFmtId="0" fontId="10" fillId="8" borderId="8" xfId="0" applyFont="1" applyFill="1" applyBorder="1" applyAlignment="1">
      <alignment horizontal="right" vertical="center" indent="1"/>
    </xf>
    <xf numFmtId="166" fontId="3" fillId="8" borderId="8" xfId="0" applyNumberFormat="1" applyFont="1" applyFill="1" applyBorder="1" applyAlignment="1">
      <alignment horizontal="right" vertical="center" indent="1"/>
    </xf>
    <xf numFmtId="0" fontId="0" fillId="4" borderId="8" xfId="0" applyFill="1" applyBorder="1" applyAlignment="1">
      <alignment horizontal="center" vertical="center"/>
    </xf>
    <xf numFmtId="166" fontId="0" fillId="4" borderId="9" xfId="1" applyNumberFormat="1" applyFont="1" applyFill="1" applyBorder="1" applyAlignment="1">
      <alignment horizontal="left" vertical="center"/>
    </xf>
    <xf numFmtId="165" fontId="2" fillId="4" borderId="1" xfId="2" applyNumberFormat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166" fontId="2" fillId="4" borderId="14" xfId="1" applyNumberFormat="1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10" fontId="8" fillId="6" borderId="0" xfId="0" applyNumberFormat="1" applyFont="1" applyFill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8" fillId="6" borderId="8" xfId="0" applyFont="1" applyFill="1" applyBorder="1" applyAlignment="1">
      <alignment vertical="center"/>
    </xf>
    <xf numFmtId="0" fontId="8" fillId="6" borderId="9" xfId="0" applyFont="1" applyFill="1" applyBorder="1" applyAlignment="1">
      <alignment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12" borderId="0" xfId="0" applyFill="1" applyAlignment="1">
      <alignment vertical="center"/>
    </xf>
    <xf numFmtId="0" fontId="8" fillId="12" borderId="0" xfId="0" applyFont="1" applyFill="1" applyAlignment="1">
      <alignment vertical="center"/>
    </xf>
    <xf numFmtId="0" fontId="0" fillId="12" borderId="0" xfId="0" applyFill="1" applyAlignment="1">
      <alignment horizontal="center" vertical="center"/>
    </xf>
    <xf numFmtId="165" fontId="2" fillId="3" borderId="0" xfId="2" applyNumberFormat="1" applyFont="1" applyFill="1" applyBorder="1" applyAlignment="1">
      <alignment vertical="center"/>
    </xf>
    <xf numFmtId="10" fontId="19" fillId="6" borderId="0" xfId="0" applyNumberFormat="1" applyFont="1" applyFill="1" applyAlignment="1">
      <alignment vertical="center"/>
    </xf>
    <xf numFmtId="165" fontId="7" fillId="7" borderId="3" xfId="2" applyNumberFormat="1" applyFont="1" applyFill="1" applyBorder="1" applyAlignment="1">
      <alignment horizontal="left" vertical="center" indent="3"/>
    </xf>
    <xf numFmtId="165" fontId="7" fillId="7" borderId="10" xfId="2" applyNumberFormat="1" applyFont="1" applyFill="1" applyBorder="1" applyAlignment="1">
      <alignment horizontal="left" vertical="center" indent="3"/>
    </xf>
    <xf numFmtId="0" fontId="3" fillId="6" borderId="0" xfId="0" applyFont="1" applyFill="1" applyAlignment="1" applyProtection="1">
      <alignment horizontal="center" vertical="center"/>
      <protection locked="0"/>
    </xf>
    <xf numFmtId="166" fontId="3" fillId="6" borderId="0" xfId="1" applyNumberFormat="1" applyFont="1" applyFill="1" applyBorder="1" applyAlignment="1" applyProtection="1">
      <alignment vertical="center"/>
      <protection locked="0"/>
    </xf>
    <xf numFmtId="165" fontId="14" fillId="4" borderId="0" xfId="2" applyNumberFormat="1" applyFont="1" applyFill="1" applyBorder="1" applyAlignment="1" applyProtection="1">
      <alignment horizontal="center" vertical="center"/>
      <protection locked="0"/>
    </xf>
    <xf numFmtId="10" fontId="3" fillId="10" borderId="3" xfId="0" applyNumberFormat="1" applyFont="1" applyFill="1" applyBorder="1" applyAlignment="1" applyProtection="1">
      <alignment vertical="center"/>
      <protection locked="0"/>
    </xf>
    <xf numFmtId="166" fontId="3" fillId="13" borderId="8" xfId="0" applyNumberFormat="1" applyFont="1" applyFill="1" applyBorder="1" applyAlignment="1" applyProtection="1">
      <alignment vertical="center"/>
      <protection locked="0"/>
    </xf>
    <xf numFmtId="0" fontId="2" fillId="13" borderId="6" xfId="0" applyFont="1" applyFill="1" applyBorder="1" applyAlignment="1">
      <alignment horizontal="center" vertical="center"/>
    </xf>
    <xf numFmtId="165" fontId="3" fillId="13" borderId="2" xfId="2" applyNumberFormat="1" applyFont="1" applyFill="1" applyBorder="1" applyAlignment="1" applyProtection="1">
      <alignment horizontal="center" vertical="center"/>
      <protection locked="0"/>
    </xf>
    <xf numFmtId="166" fontId="4" fillId="13" borderId="7" xfId="0" applyNumberFormat="1" applyFont="1" applyFill="1" applyBorder="1" applyAlignment="1">
      <alignment vertical="center"/>
    </xf>
    <xf numFmtId="165" fontId="14" fillId="11" borderId="12" xfId="2" applyNumberFormat="1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 vertical="center"/>
    </xf>
    <xf numFmtId="166" fontId="2" fillId="3" borderId="8" xfId="0" applyNumberFormat="1" applyFont="1" applyFill="1" applyBorder="1" applyAlignment="1">
      <alignment horizontal="center" vertical="center"/>
    </xf>
    <xf numFmtId="10" fontId="8" fillId="6" borderId="0" xfId="0" applyNumberFormat="1" applyFont="1" applyFill="1" applyAlignment="1">
      <alignment horizontal="center" vertical="center"/>
    </xf>
    <xf numFmtId="10" fontId="8" fillId="6" borderId="0" xfId="0" applyNumberFormat="1" applyFont="1" applyFill="1" applyAlignment="1">
      <alignment horizontal="center" vertical="center" wrapText="1"/>
    </xf>
    <xf numFmtId="10" fontId="5" fillId="2" borderId="0" xfId="2" applyNumberFormat="1" applyFont="1" applyFill="1" applyBorder="1" applyAlignment="1" applyProtection="1">
      <alignment horizontal="center" vertical="center"/>
      <protection locked="0"/>
    </xf>
    <xf numFmtId="10" fontId="5" fillId="2" borderId="0" xfId="2" applyNumberFormat="1" applyFont="1" applyFill="1" applyBorder="1" applyAlignment="1" applyProtection="1">
      <alignment horizontal="center" vertical="center"/>
    </xf>
    <xf numFmtId="165" fontId="3" fillId="2" borderId="9" xfId="2" applyNumberFormat="1" applyFont="1" applyFill="1" applyBorder="1" applyAlignment="1" applyProtection="1">
      <alignment horizontal="center" vertical="center"/>
      <protection locked="0"/>
    </xf>
    <xf numFmtId="10" fontId="2" fillId="4" borderId="0" xfId="2" applyNumberFormat="1" applyFont="1" applyFill="1" applyBorder="1" applyAlignment="1">
      <alignment horizontal="center" vertical="center"/>
    </xf>
    <xf numFmtId="166" fontId="2" fillId="4" borderId="8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11" borderId="0" xfId="0" applyFill="1" applyAlignment="1">
      <alignment vertical="center"/>
    </xf>
    <xf numFmtId="0" fontId="7" fillId="7" borderId="0" xfId="0" applyFont="1" applyFill="1" applyAlignment="1">
      <alignment vertical="center"/>
    </xf>
    <xf numFmtId="165" fontId="7" fillId="7" borderId="8" xfId="2" applyNumberFormat="1" applyFont="1" applyFill="1" applyBorder="1" applyAlignment="1">
      <alignment horizontal="left" vertical="center" indent="3"/>
    </xf>
    <xf numFmtId="164" fontId="0" fillId="7" borderId="9" xfId="0" applyNumberForma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166" fontId="4" fillId="11" borderId="8" xfId="1" applyNumberFormat="1" applyFont="1" applyFill="1" applyBorder="1" applyAlignment="1">
      <alignment vertical="center"/>
    </xf>
    <xf numFmtId="166" fontId="5" fillId="14" borderId="8" xfId="0" applyNumberFormat="1" applyFont="1" applyFill="1" applyBorder="1" applyAlignment="1">
      <alignment vertical="center"/>
    </xf>
    <xf numFmtId="0" fontId="2" fillId="14" borderId="0" xfId="0" applyFont="1" applyFill="1" applyAlignment="1">
      <alignment vertical="center"/>
    </xf>
    <xf numFmtId="0" fontId="2" fillId="6" borderId="6" xfId="0" applyFont="1" applyFill="1" applyBorder="1" applyAlignment="1">
      <alignment horizontal="center" vertical="center"/>
    </xf>
    <xf numFmtId="166" fontId="0" fillId="6" borderId="7" xfId="1" applyNumberFormat="1" applyFont="1" applyFill="1" applyBorder="1" applyAlignment="1" applyProtection="1">
      <alignment horizontal="center" vertical="center"/>
    </xf>
    <xf numFmtId="166" fontId="2" fillId="2" borderId="3" xfId="0" applyNumberFormat="1" applyFont="1" applyFill="1" applyBorder="1" applyAlignment="1">
      <alignment vertical="center"/>
    </xf>
    <xf numFmtId="165" fontId="5" fillId="2" borderId="9" xfId="2" applyNumberFormat="1" applyFont="1" applyFill="1" applyBorder="1" applyAlignment="1">
      <alignment horizontal="center" vertical="center"/>
    </xf>
    <xf numFmtId="10" fontId="7" fillId="7" borderId="10" xfId="2" applyNumberFormat="1" applyFont="1" applyFill="1" applyBorder="1" applyAlignment="1">
      <alignment horizontal="left" vertical="center" indent="3"/>
    </xf>
    <xf numFmtId="165" fontId="14" fillId="11" borderId="11" xfId="2" applyNumberFormat="1" applyFont="1" applyFill="1" applyBorder="1" applyAlignment="1">
      <alignment horizontal="center" vertical="center"/>
    </xf>
    <xf numFmtId="10" fontId="19" fillId="6" borderId="9" xfId="0" applyNumberFormat="1" applyFont="1" applyFill="1" applyBorder="1" applyAlignment="1">
      <alignment vertical="center"/>
    </xf>
    <xf numFmtId="10" fontId="3" fillId="10" borderId="8" xfId="0" applyNumberFormat="1" applyFont="1" applyFill="1" applyBorder="1" applyAlignment="1" applyProtection="1">
      <alignment vertical="center"/>
      <protection locked="0"/>
    </xf>
    <xf numFmtId="10" fontId="19" fillId="6" borderId="8" xfId="0" applyNumberFormat="1" applyFont="1" applyFill="1" applyBorder="1" applyAlignment="1">
      <alignment vertical="center"/>
    </xf>
    <xf numFmtId="10" fontId="19" fillId="6" borderId="11" xfId="0" applyNumberFormat="1" applyFont="1" applyFill="1" applyBorder="1" applyAlignment="1">
      <alignment vertical="center"/>
    </xf>
    <xf numFmtId="10" fontId="19" fillId="6" borderId="10" xfId="0" applyNumberFormat="1" applyFont="1" applyFill="1" applyBorder="1" applyAlignment="1">
      <alignment vertical="center"/>
    </xf>
    <xf numFmtId="10" fontId="19" fillId="6" borderId="12" xfId="0" applyNumberFormat="1" applyFont="1" applyFill="1" applyBorder="1" applyAlignment="1">
      <alignment vertical="center"/>
    </xf>
    <xf numFmtId="0" fontId="10" fillId="8" borderId="0" xfId="0" applyFont="1" applyFill="1" applyAlignment="1">
      <alignment horizontal="right" vertical="center" indent="1"/>
    </xf>
    <xf numFmtId="165" fontId="3" fillId="6" borderId="2" xfId="2" applyNumberFormat="1" applyFont="1" applyFill="1" applyBorder="1" applyAlignment="1" applyProtection="1">
      <alignment horizontal="center" vertical="center"/>
      <protection locked="0"/>
    </xf>
    <xf numFmtId="0" fontId="10" fillId="6" borderId="8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64" fontId="10" fillId="6" borderId="9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0" fontId="2" fillId="2" borderId="8" xfId="2" applyNumberFormat="1" applyFont="1" applyFill="1" applyBorder="1" applyAlignment="1">
      <alignment horizontal="left" vertical="center" indent="4"/>
    </xf>
    <xf numFmtId="10" fontId="2" fillId="2" borderId="8" xfId="2" applyNumberFormat="1" applyFont="1" applyFill="1" applyBorder="1" applyAlignment="1">
      <alignment horizontal="left" vertical="center" indent="5"/>
    </xf>
    <xf numFmtId="0" fontId="2" fillId="2" borderId="3" xfId="0" applyFont="1" applyFill="1" applyBorder="1" applyAlignment="1">
      <alignment horizontal="center" vertical="center"/>
    </xf>
    <xf numFmtId="165" fontId="5" fillId="11" borderId="8" xfId="2" applyNumberFormat="1" applyFont="1" applyFill="1" applyBorder="1" applyAlignment="1">
      <alignment horizontal="center" vertical="center"/>
    </xf>
    <xf numFmtId="165" fontId="5" fillId="14" borderId="8" xfId="2" applyNumberFormat="1" applyFont="1" applyFill="1" applyBorder="1" applyAlignment="1" applyProtection="1">
      <alignment horizontal="center" vertical="center"/>
      <protection locked="0"/>
    </xf>
    <xf numFmtId="165" fontId="5" fillId="4" borderId="10" xfId="2" applyNumberFormat="1" applyFont="1" applyFill="1" applyBorder="1" applyAlignment="1" applyProtection="1">
      <alignment horizontal="center" vertical="center"/>
      <protection locked="0"/>
    </xf>
    <xf numFmtId="165" fontId="2" fillId="2" borderId="8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5" fontId="3" fillId="2" borderId="15" xfId="2" applyNumberFormat="1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14" borderId="5" xfId="0" applyFont="1" applyFill="1" applyBorder="1" applyAlignment="1">
      <alignment horizontal="center" vertical="center"/>
    </xf>
    <xf numFmtId="165" fontId="2" fillId="14" borderId="9" xfId="0" applyNumberFormat="1" applyFont="1" applyFill="1" applyBorder="1" applyAlignment="1">
      <alignment horizontal="center" vertical="center"/>
    </xf>
    <xf numFmtId="166" fontId="5" fillId="16" borderId="17" xfId="0" applyNumberFormat="1" applyFont="1" applyFill="1" applyBorder="1" applyAlignment="1">
      <alignment vertical="center"/>
    </xf>
    <xf numFmtId="0" fontId="0" fillId="16" borderId="16" xfId="0" applyFill="1" applyBorder="1" applyAlignment="1">
      <alignment vertical="center"/>
    </xf>
    <xf numFmtId="165" fontId="3" fillId="16" borderId="15" xfId="2" applyNumberFormat="1" applyFont="1" applyFill="1" applyBorder="1" applyAlignment="1" applyProtection="1">
      <alignment horizontal="center" vertical="center"/>
      <protection locked="0"/>
    </xf>
    <xf numFmtId="166" fontId="5" fillId="3" borderId="17" xfId="0" applyNumberFormat="1" applyFont="1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165" fontId="3" fillId="3" borderId="15" xfId="2" applyNumberFormat="1" applyFont="1" applyFill="1" applyBorder="1" applyAlignment="1" applyProtection="1">
      <alignment horizontal="center" vertical="center"/>
      <protection locked="0"/>
    </xf>
    <xf numFmtId="166" fontId="0" fillId="3" borderId="10" xfId="0" applyNumberFormat="1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165" fontId="3" fillId="3" borderId="12" xfId="2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6" fontId="2" fillId="4" borderId="8" xfId="0" applyNumberFormat="1" applyFont="1" applyFill="1" applyBorder="1" applyAlignment="1">
      <alignment horizontal="center" vertical="center"/>
    </xf>
    <xf numFmtId="165" fontId="2" fillId="4" borderId="0" xfId="2" applyNumberFormat="1" applyFont="1" applyFill="1" applyBorder="1" applyAlignment="1">
      <alignment horizontal="center" vertical="center"/>
    </xf>
    <xf numFmtId="165" fontId="5" fillId="10" borderId="0" xfId="1" applyNumberFormat="1" applyFont="1" applyFill="1" applyBorder="1" applyAlignment="1">
      <alignment horizontal="left" vertical="center"/>
    </xf>
    <xf numFmtId="165" fontId="5" fillId="10" borderId="9" xfId="1" applyNumberFormat="1" applyFont="1" applyFill="1" applyBorder="1" applyAlignment="1">
      <alignment horizontal="left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165" fontId="3" fillId="5" borderId="1" xfId="2" applyNumberFormat="1" applyFont="1" applyFill="1" applyBorder="1" applyAlignment="1" applyProtection="1">
      <alignment horizontal="center" vertical="center"/>
      <protection locked="0"/>
    </xf>
    <xf numFmtId="165" fontId="3" fillId="5" borderId="0" xfId="2" applyNumberFormat="1" applyFont="1" applyFill="1" applyBorder="1" applyAlignment="1" applyProtection="1">
      <alignment horizontal="center" vertical="center"/>
      <protection locked="0"/>
    </xf>
    <xf numFmtId="166" fontId="0" fillId="5" borderId="14" xfId="1" applyNumberFormat="1" applyFont="1" applyFill="1" applyBorder="1" applyAlignment="1">
      <alignment horizontal="center" vertical="center"/>
    </xf>
    <xf numFmtId="166" fontId="0" fillId="5" borderId="9" xfId="1" applyNumberFormat="1" applyFont="1" applyFill="1" applyBorder="1" applyAlignment="1">
      <alignment horizontal="center" vertical="center"/>
    </xf>
    <xf numFmtId="166" fontId="2" fillId="3" borderId="8" xfId="0" applyNumberFormat="1" applyFont="1" applyFill="1" applyBorder="1" applyAlignment="1">
      <alignment horizontal="center" vertical="center"/>
    </xf>
    <xf numFmtId="165" fontId="2" fillId="3" borderId="0" xfId="2" applyNumberFormat="1" applyFont="1" applyFill="1" applyBorder="1" applyAlignment="1">
      <alignment horizontal="center" vertical="center"/>
    </xf>
    <xf numFmtId="10" fontId="19" fillId="6" borderId="3" xfId="0" applyNumberFormat="1" applyFont="1" applyFill="1" applyBorder="1" applyAlignment="1">
      <alignment horizontal="center" vertical="center"/>
    </xf>
    <xf numFmtId="10" fontId="19" fillId="6" borderId="4" xfId="0" applyNumberFormat="1" applyFont="1" applyFill="1" applyBorder="1" applyAlignment="1">
      <alignment horizontal="center" vertical="center"/>
    </xf>
    <xf numFmtId="10" fontId="19" fillId="6" borderId="5" xfId="0" applyNumberFormat="1" applyFont="1" applyFill="1" applyBorder="1" applyAlignment="1">
      <alignment horizontal="center" vertical="center"/>
    </xf>
    <xf numFmtId="10" fontId="19" fillId="6" borderId="8" xfId="0" applyNumberFormat="1" applyFont="1" applyFill="1" applyBorder="1" applyAlignment="1">
      <alignment horizontal="center" vertical="center"/>
    </xf>
    <xf numFmtId="10" fontId="19" fillId="6" borderId="0" xfId="0" applyNumberFormat="1" applyFont="1" applyFill="1" applyAlignment="1">
      <alignment horizontal="center" vertical="center"/>
    </xf>
    <xf numFmtId="10" fontId="19" fillId="6" borderId="9" xfId="0" applyNumberFormat="1" applyFont="1" applyFill="1" applyBorder="1" applyAlignment="1">
      <alignment horizontal="center" vertical="center"/>
    </xf>
    <xf numFmtId="165" fontId="5" fillId="10" borderId="4" xfId="1" applyNumberFormat="1" applyFont="1" applyFill="1" applyBorder="1" applyAlignment="1">
      <alignment horizontal="left" vertical="center"/>
    </xf>
    <xf numFmtId="165" fontId="5" fillId="10" borderId="5" xfId="1" applyNumberFormat="1" applyFont="1" applyFill="1" applyBorder="1" applyAlignment="1">
      <alignment horizontal="left" vertical="center"/>
    </xf>
    <xf numFmtId="0" fontId="0" fillId="3" borderId="9" xfId="0" applyFill="1" applyBorder="1" applyAlignment="1">
      <alignment horizontal="center" vertical="center"/>
    </xf>
    <xf numFmtId="10" fontId="2" fillId="5" borderId="0" xfId="2" applyNumberFormat="1" applyFont="1" applyFill="1" applyBorder="1" applyAlignment="1">
      <alignment horizontal="center" vertical="center"/>
    </xf>
    <xf numFmtId="166" fontId="2" fillId="5" borderId="8" xfId="0" applyNumberFormat="1" applyFont="1" applyFill="1" applyBorder="1" applyAlignment="1">
      <alignment horizontal="center" vertical="center"/>
    </xf>
    <xf numFmtId="10" fontId="2" fillId="4" borderId="0" xfId="2" applyNumberFormat="1" applyFont="1" applyFill="1" applyBorder="1" applyAlignment="1">
      <alignment horizontal="center" vertical="center"/>
    </xf>
    <xf numFmtId="165" fontId="2" fillId="5" borderId="0" xfId="2" applyNumberFormat="1" applyFont="1" applyFill="1" applyBorder="1" applyAlignment="1">
      <alignment horizontal="center" vertical="center"/>
    </xf>
    <xf numFmtId="166" fontId="2" fillId="14" borderId="8" xfId="0" applyNumberFormat="1" applyFont="1" applyFill="1" applyBorder="1" applyAlignment="1">
      <alignment horizontal="center" vertical="center"/>
    </xf>
    <xf numFmtId="166" fontId="2" fillId="14" borderId="10" xfId="0" applyNumberFormat="1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10" fontId="8" fillId="6" borderId="0" xfId="0" applyNumberFormat="1" applyFont="1" applyFill="1" applyAlignment="1">
      <alignment horizontal="center" vertical="center"/>
    </xf>
    <xf numFmtId="166" fontId="2" fillId="2" borderId="3" xfId="0" applyNumberFormat="1" applyFont="1" applyFill="1" applyBorder="1" applyAlignment="1">
      <alignment horizontal="center" vertical="center"/>
    </xf>
    <xf numFmtId="166" fontId="2" fillId="2" borderId="4" xfId="0" applyNumberFormat="1" applyFont="1" applyFill="1" applyBorder="1" applyAlignment="1">
      <alignment horizontal="center" vertical="center"/>
    </xf>
    <xf numFmtId="166" fontId="2" fillId="2" borderId="5" xfId="0" applyNumberFormat="1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10" fontId="19" fillId="6" borderId="11" xfId="0" applyNumberFormat="1" applyFont="1" applyFill="1" applyBorder="1" applyAlignment="1">
      <alignment horizontal="center" vertical="center"/>
    </xf>
    <xf numFmtId="10" fontId="8" fillId="6" borderId="0" xfId="0" applyNumberFormat="1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166" fontId="10" fillId="15" borderId="3" xfId="0" applyNumberFormat="1" applyFont="1" applyFill="1" applyBorder="1" applyAlignment="1">
      <alignment horizontal="center" vertical="center"/>
    </xf>
    <xf numFmtId="166" fontId="10" fillId="15" borderId="4" xfId="0" applyNumberFormat="1" applyFont="1" applyFill="1" applyBorder="1" applyAlignment="1">
      <alignment horizontal="center" vertical="center"/>
    </xf>
    <xf numFmtId="166" fontId="10" fillId="15" borderId="5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  <protection locked="0"/>
    </xf>
    <xf numFmtId="165" fontId="3" fillId="2" borderId="0" xfId="2" applyNumberFormat="1" applyFont="1" applyFill="1" applyBorder="1" applyAlignment="1" applyProtection="1">
      <alignment horizontal="center" vertical="center"/>
      <protection locked="0"/>
    </xf>
    <xf numFmtId="165" fontId="3" fillId="2" borderId="2" xfId="2" applyNumberFormat="1" applyFont="1" applyFill="1" applyBorder="1" applyAlignment="1" applyProtection="1">
      <alignment horizontal="center" vertical="center"/>
      <protection locked="0"/>
    </xf>
    <xf numFmtId="166" fontId="5" fillId="2" borderId="14" xfId="1" applyNumberFormat="1" applyFont="1" applyFill="1" applyBorder="1" applyAlignment="1">
      <alignment horizontal="center" vertical="center"/>
    </xf>
    <xf numFmtId="166" fontId="5" fillId="2" borderId="9" xfId="1" applyNumberFormat="1" applyFont="1" applyFill="1" applyBorder="1" applyAlignment="1">
      <alignment horizontal="center" vertical="center"/>
    </xf>
    <xf numFmtId="166" fontId="5" fillId="2" borderId="7" xfId="1" applyNumberFormat="1" applyFont="1" applyFill="1" applyBorder="1" applyAlignment="1">
      <alignment horizontal="center" vertical="center"/>
    </xf>
    <xf numFmtId="166" fontId="2" fillId="15" borderId="8" xfId="0" applyNumberFormat="1" applyFont="1" applyFill="1" applyBorder="1" applyAlignment="1">
      <alignment horizontal="center" vertical="center"/>
    </xf>
    <xf numFmtId="166" fontId="2" fillId="15" borderId="10" xfId="0" applyNumberFormat="1" applyFont="1" applyFill="1" applyBorder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left" vertical="center"/>
    </xf>
    <xf numFmtId="0" fontId="2" fillId="14" borderId="9" xfId="0" applyFont="1" applyFill="1" applyBorder="1" applyAlignment="1">
      <alignment horizontal="left" vertical="center"/>
    </xf>
    <xf numFmtId="0" fontId="2" fillId="14" borderId="11" xfId="0" applyFont="1" applyFill="1" applyBorder="1" applyAlignment="1">
      <alignment horizontal="left" vertical="center"/>
    </xf>
    <xf numFmtId="0" fontId="2" fillId="14" borderId="12" xfId="0" applyFont="1" applyFill="1" applyBorder="1" applyAlignment="1">
      <alignment horizontal="left" vertical="center"/>
    </xf>
  </cellXfs>
  <cellStyles count="4">
    <cellStyle name="Coma" xfId="1" builtinId="3"/>
    <cellStyle name="Enllaç" xfId="3" builtinId="8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CCCC00"/>
      <color rgb="FF669900"/>
      <color rgb="FFCCECFF"/>
      <color rgb="FFA6D06E"/>
      <color rgb="FF00CC66"/>
      <color rgb="FFBD8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105103</xdr:colOff>
      <xdr:row>23</xdr:row>
      <xdr:rowOff>26397</xdr:rowOff>
    </xdr:from>
    <xdr:to>
      <xdr:col>0</xdr:col>
      <xdr:colOff>571500</xdr:colOff>
      <xdr:row>27</xdr:row>
      <xdr:rowOff>47829</xdr:rowOff>
    </xdr:to>
    <xdr:sp macro="" textlink="">
      <xdr:nvSpPr>
        <xdr:cNvPr id="18" name="Bent Arrow 2">
          <a:extLst>
            <a:ext uri="{FF2B5EF4-FFF2-40B4-BE49-F238E27FC236}">
              <a16:creationId xmlns:a16="http://schemas.microsoft.com/office/drawing/2014/main" id="{78B89750-1184-4292-8F9C-3B152E9E1E79}"/>
            </a:ext>
          </a:extLst>
        </xdr:cNvPr>
        <xdr:cNvSpPr/>
      </xdr:nvSpPr>
      <xdr:spPr>
        <a:xfrm>
          <a:off x="105103" y="7017747"/>
          <a:ext cx="466397" cy="602457"/>
        </a:xfrm>
        <a:prstGeom prst="bentArrow">
          <a:avLst>
            <a:gd name="adj1" fmla="val 11596"/>
            <a:gd name="adj2" fmla="val 16876"/>
            <a:gd name="adj3" fmla="val 30556"/>
            <a:gd name="adj4" fmla="val 43750"/>
          </a:avLst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13</xdr:row>
      <xdr:rowOff>158150</xdr:rowOff>
    </xdr:from>
    <xdr:to>
      <xdr:col>5</xdr:col>
      <xdr:colOff>568893</xdr:colOff>
      <xdr:row>17</xdr:row>
      <xdr:rowOff>82670</xdr:rowOff>
    </xdr:to>
    <xdr:sp macro="" textlink="">
      <xdr:nvSpPr>
        <xdr:cNvPr id="2" name="Bent Arrow 2">
          <a:extLst>
            <a:ext uri="{FF2B5EF4-FFF2-40B4-BE49-F238E27FC236}">
              <a16:creationId xmlns:a16="http://schemas.microsoft.com/office/drawing/2014/main" id="{58696A94-A603-4A89-8F73-1AA4C9E06BF6}"/>
            </a:ext>
          </a:extLst>
        </xdr:cNvPr>
        <xdr:cNvSpPr/>
      </xdr:nvSpPr>
      <xdr:spPr>
        <a:xfrm>
          <a:off x="3468538" y="4079575"/>
          <a:ext cx="568893" cy="621821"/>
        </a:xfrm>
        <a:prstGeom prst="bentArrow">
          <a:avLst>
            <a:gd name="adj1" fmla="val 44749"/>
            <a:gd name="adj2" fmla="val 27341"/>
            <a:gd name="adj3" fmla="val 21156"/>
            <a:gd name="adj4" fmla="val 22926"/>
          </a:avLst>
        </a:prstGeom>
        <a:solidFill>
          <a:srgbClr val="CCCC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142915</xdr:colOff>
      <xdr:row>3</xdr:row>
      <xdr:rowOff>84372</xdr:rowOff>
    </xdr:from>
    <xdr:to>
      <xdr:col>4</xdr:col>
      <xdr:colOff>681699</xdr:colOff>
      <xdr:row>4</xdr:row>
      <xdr:rowOff>129448</xdr:rowOff>
    </xdr:to>
    <xdr:pic>
      <xdr:nvPicPr>
        <xdr:cNvPr id="14" name="Picture 13" descr="Al2w_2r.bmp">
          <a:extLst>
            <a:ext uri="{FF2B5EF4-FFF2-40B4-BE49-F238E27FC236}">
              <a16:creationId xmlns:a16="http://schemas.microsoft.com/office/drawing/2014/main" id="{D4C4F11A-729E-4E74-815C-5AF528D4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0140" y="1122597"/>
          <a:ext cx="2380284" cy="702301"/>
        </a:xfrm>
        <a:prstGeom prst="rect">
          <a:avLst/>
        </a:prstGeom>
      </xdr:spPr>
    </xdr:pic>
    <xdr:clientData/>
  </xdr:twoCellAnchor>
  <xdr:twoCellAnchor editAs="oneCell">
    <xdr:from>
      <xdr:col>19</xdr:col>
      <xdr:colOff>110004</xdr:colOff>
      <xdr:row>3</xdr:row>
      <xdr:rowOff>115647</xdr:rowOff>
    </xdr:from>
    <xdr:to>
      <xdr:col>23</xdr:col>
      <xdr:colOff>94840</xdr:colOff>
      <xdr:row>5</xdr:row>
      <xdr:rowOff>233334</xdr:rowOff>
    </xdr:to>
    <xdr:pic>
      <xdr:nvPicPr>
        <xdr:cNvPr id="1398" name="Picture 1397">
          <a:extLst>
            <a:ext uri="{FF2B5EF4-FFF2-40B4-BE49-F238E27FC236}">
              <a16:creationId xmlns:a16="http://schemas.microsoft.com/office/drawing/2014/main" id="{0F9E848E-1B5A-4935-B186-A0E37519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8600" b="93120" l="9927" r="97179">
                      <a14:foregroundMark x1="56217" y1="52580" x2="56217" y2="52580"/>
                      <a14:foregroundMark x1="58412" y1="53808" x2="58412" y2="53808"/>
                      <a14:foregroundMark x1="92999" y1="64373" x2="92999" y2="64373"/>
                      <a14:foregroundMark x1="92372" y1="59705" x2="97179" y2="64865"/>
                      <a14:foregroundMark x1="97179" y1="64865" x2="91745" y2="70025"/>
                      <a14:foregroundMark x1="91745" y1="70025" x2="92163" y2="60688"/>
                      <a14:foregroundMark x1="80146" y1="93366" x2="81400" y2="93120"/>
                      <a14:foregroundMark x1="84431" y1="90418" x2="85684" y2="90172"/>
                      <a14:foregroundMark x1="52665" y1="86241" x2="53814" y2="85995"/>
                      <a14:foregroundMark x1="58516" y1="82310" x2="59352" y2="82555"/>
                      <a14:foregroundMark x1="50993" y1="67568" x2="51515" y2="76658"/>
                      <a14:foregroundMark x1="48903" y1="67322" x2="48903" y2="67322"/>
                      <a14:foregroundMark x1="51411" y1="66339" x2="46395" y2="69533"/>
                      <a14:foregroundMark x1="46395" y1="69533" x2="47753" y2="75676"/>
                      <a14:foregroundMark x1="46395" y1="77858" x2="46395" y2="79607"/>
                      <a14:foregroundMark x1="46395" y1="70516" x2="46395" y2="75465"/>
                      <a14:foregroundMark x1="46082" y1="79853" x2="46082" y2="79853"/>
                      <a14:foregroundMark x1="31661" y1="77396" x2="31661" y2="77396"/>
                      <a14:foregroundMark x1="32184" y1="77641" x2="32184" y2="77641"/>
                      <a14:foregroundMark x1="32706" y1="77887" x2="32706" y2="77887"/>
                      <a14:foregroundMark x1="33229" y1="77887" x2="33229" y2="77887"/>
                      <a14:foregroundMark x1="33542" y1="78378" x2="33542" y2="78378"/>
                      <a14:foregroundMark x1="33960" y1="78378" x2="33960" y2="78378"/>
                      <a14:foregroundMark x1="34378" y1="78624" x2="34378" y2="78624"/>
                      <a14:foregroundMark x1="34692" y1="53808" x2="34692" y2="53808"/>
                      <a14:foregroundMark x1="34587" y1="53808" x2="34587" y2="53808"/>
                      <a14:foregroundMark x1="34692" y1="53808" x2="34692" y2="53808"/>
                      <a14:foregroundMark x1="34901" y1="54054" x2="34901" y2="54054"/>
                      <a14:foregroundMark x1="34901" y1="54054" x2="34901" y2="54054"/>
                      <a14:foregroundMark x1="34378" y1="53563" x2="34692" y2="53808"/>
                      <a14:foregroundMark x1="38976" y1="48157" x2="39916" y2="48157"/>
                      <a14:foregroundMark x1="38767" y1="47912" x2="39707" y2="48157"/>
                      <a14:foregroundMark x1="34796" y1="79361" x2="34796" y2="79361"/>
                      <a14:foregroundMark x1="22153" y1="74939" x2="22153" y2="74939"/>
                      <a14:foregroundMark x1="35319" y1="79607" x2="35319" y2="79607"/>
                      <a14:foregroundMark x1="37907" y1="80472" x2="38245" y2="80590"/>
                      <a14:foregroundMark x1="35423" y1="79607" x2="37086" y2="80186"/>
                      <a14:foregroundMark x1="40890" y1="81274" x2="41170" y2="81327"/>
                      <a14:foregroundMark x1="38558" y1="80835" x2="40450" y2="81191"/>
                      <a14:foregroundMark x1="44676" y1="77801" x2="45065" y2="77431"/>
                      <a14:foregroundMark x1="43160" y1="79242" x2="44302" y2="78156"/>
                      <a14:foregroundMark x1="41484" y1="80835" x2="42561" y2="79811"/>
                      <a14:foregroundMark x1="36782" y1="9337" x2="11912" y2="8600"/>
                      <a14:foregroundMark x1="12330" y1="10319" x2="13062" y2="36855"/>
                      <a14:foregroundMark x1="32184" y1="69779" x2="32184" y2="69779"/>
                      <a14:foregroundMark x1="31139" y1="71499" x2="31139" y2="71499"/>
                      <a14:foregroundMark x1="32915" y1="70762" x2="32915" y2="70762"/>
                      <a14:foregroundMark x1="18913" y1="80835" x2="18913" y2="80835"/>
                      <a14:foregroundMark x1="13062" y1="78378" x2="13062" y2="78378"/>
                      <a14:foregroundMark x1="11076" y1="78624" x2="11076" y2="78624"/>
                      <a14:foregroundMark x1="52665" y1="85504" x2="54232" y2="85749"/>
                      <a14:foregroundMark x1="57576" y1="83047" x2="59248" y2="83538"/>
                      <a14:backgroundMark x1="26750" y1="69533" x2="23615" y2="70025"/>
                      <a14:backgroundMark x1="35946" y1="68059" x2="35946" y2="68059"/>
                      <a14:backgroundMark x1="35528" y1="65356" x2="35841" y2="65602"/>
                      <a14:backgroundMark x1="33124" y1="69287" x2="38036" y2="70762"/>
                      <a14:backgroundMark x1="33856" y1="71253" x2="38662" y2="71253"/>
                      <a14:backgroundMark x1="37513" y1="78133" x2="42006" y2="72727"/>
                      <a14:backgroundMark x1="43051" y1="77150" x2="45350" y2="72236"/>
                      <a14:backgroundMark x1="45350" y1="74447" x2="44514" y2="76413"/>
                      <a14:backgroundMark x1="45977" y1="74693" x2="45559" y2="75676"/>
                      <a14:backgroundMark x1="45350" y1="79361" x2="45037" y2="79853"/>
                      <a14:backgroundMark x1="41170" y1="82310" x2="40752" y2="82310"/>
                      <a14:backgroundMark x1="10617" y1="12783" x2="9822" y2="56265"/>
                      <a14:backgroundMark x1="29781" y1="37838" x2="21944" y2="38084"/>
                      <a14:backgroundMark x1="30303" y1="36364" x2="31034" y2="36855"/>
                      <a14:backgroundMark x1="31348" y1="35627" x2="31348" y2="35627"/>
                      <a14:backgroundMark x1="15987" y1="38821" x2="15987" y2="38821"/>
                    </a14:backgroundRemoval>
                  </a14:imgEffect>
                  <a14:imgEffect>
                    <a14:sharpenSoften amount="2000"/>
                  </a14:imgEffect>
                  <a14:imgEffect>
                    <a14:brightnessContrast bright="2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9298" y="1146588"/>
          <a:ext cx="2829339" cy="1133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455705</xdr:colOff>
      <xdr:row>3</xdr:row>
      <xdr:rowOff>123653</xdr:rowOff>
    </xdr:from>
    <xdr:to>
      <xdr:col>33</xdr:col>
      <xdr:colOff>549139</xdr:colOff>
      <xdr:row>5</xdr:row>
      <xdr:rowOff>243337</xdr:rowOff>
    </xdr:to>
    <xdr:pic>
      <xdr:nvPicPr>
        <xdr:cNvPr id="1399" name="Picture 1398">
          <a:extLst>
            <a:ext uri="{FF2B5EF4-FFF2-40B4-BE49-F238E27FC236}">
              <a16:creationId xmlns:a16="http://schemas.microsoft.com/office/drawing/2014/main" id="{734B10B0-17C1-4A5B-BB5C-8FEC6980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8600" b="93120" l="9927" r="97179">
                      <a14:foregroundMark x1="56217" y1="52580" x2="56217" y2="52580"/>
                      <a14:foregroundMark x1="58412" y1="53808" x2="58412" y2="53808"/>
                      <a14:foregroundMark x1="92999" y1="64373" x2="92999" y2="64373"/>
                      <a14:foregroundMark x1="92372" y1="59705" x2="97179" y2="64865"/>
                      <a14:foregroundMark x1="97179" y1="64865" x2="91745" y2="70025"/>
                      <a14:foregroundMark x1="91745" y1="70025" x2="92163" y2="60688"/>
                      <a14:foregroundMark x1="80146" y1="93366" x2="81400" y2="93120"/>
                      <a14:foregroundMark x1="84431" y1="90418" x2="85684" y2="90172"/>
                      <a14:foregroundMark x1="52665" y1="86241" x2="53814" y2="85995"/>
                      <a14:foregroundMark x1="58516" y1="82310" x2="59352" y2="82555"/>
                      <a14:foregroundMark x1="50993" y1="67568" x2="51515" y2="76658"/>
                      <a14:foregroundMark x1="48903" y1="67322" x2="48903" y2="67322"/>
                      <a14:foregroundMark x1="51411" y1="66339" x2="46395" y2="69533"/>
                      <a14:foregroundMark x1="46395" y1="69533" x2="47753" y2="75676"/>
                      <a14:foregroundMark x1="46395" y1="77858" x2="46395" y2="79607"/>
                      <a14:foregroundMark x1="46395" y1="70516" x2="46395" y2="75465"/>
                      <a14:foregroundMark x1="46082" y1="79853" x2="46082" y2="79853"/>
                      <a14:foregroundMark x1="31661" y1="77396" x2="31661" y2="77396"/>
                      <a14:foregroundMark x1="32184" y1="77641" x2="32184" y2="77641"/>
                      <a14:foregroundMark x1="32706" y1="77887" x2="32706" y2="77887"/>
                      <a14:foregroundMark x1="33229" y1="77887" x2="33229" y2="77887"/>
                      <a14:foregroundMark x1="33542" y1="78378" x2="33542" y2="78378"/>
                      <a14:foregroundMark x1="33960" y1="78378" x2="33960" y2="78378"/>
                      <a14:foregroundMark x1="34378" y1="78624" x2="34378" y2="78624"/>
                      <a14:foregroundMark x1="34692" y1="53808" x2="34692" y2="53808"/>
                      <a14:foregroundMark x1="34587" y1="53808" x2="34587" y2="53808"/>
                      <a14:foregroundMark x1="34692" y1="53808" x2="34692" y2="53808"/>
                      <a14:foregroundMark x1="34901" y1="54054" x2="34901" y2="54054"/>
                      <a14:foregroundMark x1="34901" y1="54054" x2="34901" y2="54054"/>
                      <a14:foregroundMark x1="34378" y1="53563" x2="34692" y2="53808"/>
                      <a14:foregroundMark x1="38976" y1="48157" x2="39916" y2="48157"/>
                      <a14:foregroundMark x1="38767" y1="47912" x2="39707" y2="48157"/>
                      <a14:foregroundMark x1="34796" y1="79361" x2="34796" y2="79361"/>
                      <a14:foregroundMark x1="22153" y1="74939" x2="22153" y2="74939"/>
                      <a14:foregroundMark x1="35319" y1="79607" x2="35319" y2="79607"/>
                      <a14:foregroundMark x1="37907" y1="80472" x2="38245" y2="80590"/>
                      <a14:foregroundMark x1="35423" y1="79607" x2="37086" y2="80186"/>
                      <a14:foregroundMark x1="40890" y1="81274" x2="41170" y2="81327"/>
                      <a14:foregroundMark x1="38558" y1="80835" x2="40450" y2="81191"/>
                      <a14:foregroundMark x1="44676" y1="77801" x2="45065" y2="77431"/>
                      <a14:foregroundMark x1="43160" y1="79242" x2="44302" y2="78156"/>
                      <a14:foregroundMark x1="41484" y1="80835" x2="42561" y2="79811"/>
                      <a14:foregroundMark x1="36782" y1="9337" x2="11912" y2="8600"/>
                      <a14:foregroundMark x1="12330" y1="10319" x2="13062" y2="36855"/>
                      <a14:foregroundMark x1="32184" y1="69779" x2="32184" y2="69779"/>
                      <a14:foregroundMark x1="31139" y1="71499" x2="31139" y2="71499"/>
                      <a14:foregroundMark x1="32915" y1="70762" x2="32915" y2="70762"/>
                      <a14:foregroundMark x1="18913" y1="80835" x2="18913" y2="80835"/>
                      <a14:foregroundMark x1="13062" y1="78378" x2="13062" y2="78378"/>
                      <a14:foregroundMark x1="11076" y1="78624" x2="11076" y2="78624"/>
                      <a14:foregroundMark x1="52665" y1="85504" x2="54232" y2="85749"/>
                      <a14:foregroundMark x1="57576" y1="83047" x2="59248" y2="83538"/>
                      <a14:backgroundMark x1="26750" y1="69533" x2="23615" y2="70025"/>
                      <a14:backgroundMark x1="35946" y1="68059" x2="35946" y2="68059"/>
                      <a14:backgroundMark x1="35528" y1="65356" x2="35841" y2="65602"/>
                      <a14:backgroundMark x1="33124" y1="69287" x2="38036" y2="70762"/>
                      <a14:backgroundMark x1="33856" y1="71253" x2="38662" y2="71253"/>
                      <a14:backgroundMark x1="37513" y1="78133" x2="42006" y2="72727"/>
                      <a14:backgroundMark x1="43051" y1="77150" x2="45350" y2="72236"/>
                      <a14:backgroundMark x1="45350" y1="74447" x2="44514" y2="76413"/>
                      <a14:backgroundMark x1="45977" y1="74693" x2="45559" y2="75676"/>
                      <a14:backgroundMark x1="45350" y1="79361" x2="45037" y2="79853"/>
                      <a14:backgroundMark x1="41170" y1="82310" x2="40752" y2="82310"/>
                      <a14:backgroundMark x1="10617" y1="12783" x2="9822" y2="56265"/>
                      <a14:backgroundMark x1="29781" y1="37838" x2="21944" y2="38084"/>
                      <a14:backgroundMark x1="30303" y1="36364" x2="31034" y2="36855"/>
                      <a14:backgroundMark x1="31348" y1="35627" x2="31348" y2="35627"/>
                      <a14:backgroundMark x1="15987" y1="38821" x2="15987" y2="38821"/>
                    </a14:backgroundRemoval>
                  </a14:imgEffect>
                  <a14:imgEffect>
                    <a14:sharpenSoften amount="2000"/>
                  </a14:imgEffect>
                  <a14:imgEffect>
                    <a14:brightnessContrast bright="2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6470" y="1154594"/>
          <a:ext cx="2802373" cy="1135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17547</xdr:colOff>
      <xdr:row>10</xdr:row>
      <xdr:rowOff>22413</xdr:rowOff>
    </xdr:from>
    <xdr:to>
      <xdr:col>12</xdr:col>
      <xdr:colOff>542193</xdr:colOff>
      <xdr:row>24</xdr:row>
      <xdr:rowOff>10887</xdr:rowOff>
    </xdr:to>
    <xdr:grpSp>
      <xdr:nvGrpSpPr>
        <xdr:cNvPr id="1418" name="Group 1417">
          <a:extLst>
            <a:ext uri="{FF2B5EF4-FFF2-40B4-BE49-F238E27FC236}">
              <a16:creationId xmlns:a16="http://schemas.microsoft.com/office/drawing/2014/main" id="{3777D490-95A6-44E4-AFCF-5D34A615C614}"/>
            </a:ext>
          </a:extLst>
        </xdr:cNvPr>
        <xdr:cNvGrpSpPr/>
      </xdr:nvGrpSpPr>
      <xdr:grpSpPr>
        <a:xfrm>
          <a:off x="7513722" y="3356163"/>
          <a:ext cx="524646" cy="4360449"/>
          <a:chOff x="6948816" y="3313234"/>
          <a:chExt cx="524646" cy="3885364"/>
        </a:xfrm>
      </xdr:grpSpPr>
      <xdr:sp macro="" textlink="">
        <xdr:nvSpPr>
          <xdr:cNvPr id="1403" name="Arrow: Right 1402">
            <a:extLst>
              <a:ext uri="{FF2B5EF4-FFF2-40B4-BE49-F238E27FC236}">
                <a16:creationId xmlns:a16="http://schemas.microsoft.com/office/drawing/2014/main" id="{0100E8D2-8A74-4EEB-8290-7E89A1AB9374}"/>
              </a:ext>
            </a:extLst>
          </xdr:cNvPr>
          <xdr:cNvSpPr/>
        </xdr:nvSpPr>
        <xdr:spPr>
          <a:xfrm>
            <a:off x="6948816" y="4905063"/>
            <a:ext cx="517319" cy="2293535"/>
          </a:xfrm>
          <a:prstGeom prst="rightArrow">
            <a:avLst>
              <a:gd name="adj1" fmla="val 99589"/>
              <a:gd name="adj2" fmla="val 72072"/>
            </a:avLst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Bent Arrow 2">
            <a:extLst>
              <a:ext uri="{FF2B5EF4-FFF2-40B4-BE49-F238E27FC236}">
                <a16:creationId xmlns:a16="http://schemas.microsoft.com/office/drawing/2014/main" id="{F3DA57EF-8131-4BA3-A638-602337A32D54}"/>
              </a:ext>
            </a:extLst>
          </xdr:cNvPr>
          <xdr:cNvSpPr/>
        </xdr:nvSpPr>
        <xdr:spPr>
          <a:xfrm>
            <a:off x="6949313" y="3313234"/>
            <a:ext cx="524149" cy="1908217"/>
          </a:xfrm>
          <a:prstGeom prst="bentArrow">
            <a:avLst>
              <a:gd name="adj1" fmla="val 27179"/>
              <a:gd name="adj2" fmla="val 14919"/>
              <a:gd name="adj3" fmla="val 12307"/>
              <a:gd name="adj4" fmla="val 77751"/>
            </a:avLst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4646</xdr:colOff>
      <xdr:row>17</xdr:row>
      <xdr:rowOff>86265</xdr:rowOff>
    </xdr:from>
    <xdr:to>
      <xdr:col>6</xdr:col>
      <xdr:colOff>0</xdr:colOff>
      <xdr:row>24</xdr:row>
      <xdr:rowOff>10783</xdr:rowOff>
    </xdr:to>
    <xdr:sp macro="" textlink="">
      <xdr:nvSpPr>
        <xdr:cNvPr id="1406" name="Arrow: Right 1405">
          <a:extLst>
            <a:ext uri="{FF2B5EF4-FFF2-40B4-BE49-F238E27FC236}">
              <a16:creationId xmlns:a16="http://schemas.microsoft.com/office/drawing/2014/main" id="{F69BB8E1-6D33-4829-8E6D-0733A3541E80}"/>
            </a:ext>
          </a:extLst>
        </xdr:cNvPr>
        <xdr:cNvSpPr/>
      </xdr:nvSpPr>
      <xdr:spPr>
        <a:xfrm>
          <a:off x="3473184" y="4704991"/>
          <a:ext cx="566854" cy="3058783"/>
        </a:xfrm>
        <a:prstGeom prst="rightArrow">
          <a:avLst>
            <a:gd name="adj1" fmla="val 99589"/>
            <a:gd name="adj2" fmla="val 56080"/>
          </a:avLst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19</xdr:col>
      <xdr:colOff>20291</xdr:colOff>
      <xdr:row>13</xdr:row>
      <xdr:rowOff>78442</xdr:rowOff>
    </xdr:from>
    <xdr:to>
      <xdr:col>20</xdr:col>
      <xdr:colOff>1905</xdr:colOff>
      <xdr:row>24</xdr:row>
      <xdr:rowOff>32655</xdr:rowOff>
    </xdr:to>
    <xdr:grpSp>
      <xdr:nvGrpSpPr>
        <xdr:cNvPr id="1422" name="Group 1421">
          <a:extLst>
            <a:ext uri="{FF2B5EF4-FFF2-40B4-BE49-F238E27FC236}">
              <a16:creationId xmlns:a16="http://schemas.microsoft.com/office/drawing/2014/main" id="{C691A639-B6D1-4D80-AA29-2B9CCDBE9587}"/>
            </a:ext>
          </a:extLst>
        </xdr:cNvPr>
        <xdr:cNvGrpSpPr/>
      </xdr:nvGrpSpPr>
      <xdr:grpSpPr>
        <a:xfrm>
          <a:off x="10250141" y="3974167"/>
          <a:ext cx="505489" cy="3764213"/>
          <a:chOff x="9878666" y="3514726"/>
          <a:chExt cx="505489" cy="3699779"/>
        </a:xfrm>
      </xdr:grpSpPr>
      <xdr:sp macro="" textlink="">
        <xdr:nvSpPr>
          <xdr:cNvPr id="1409" name="Arrow: Right 1408">
            <a:extLst>
              <a:ext uri="{FF2B5EF4-FFF2-40B4-BE49-F238E27FC236}">
                <a16:creationId xmlns:a16="http://schemas.microsoft.com/office/drawing/2014/main" id="{D87AB19C-9DAF-4484-A974-CD3B44B04BB4}"/>
              </a:ext>
            </a:extLst>
          </xdr:cNvPr>
          <xdr:cNvSpPr/>
        </xdr:nvSpPr>
        <xdr:spPr>
          <a:xfrm>
            <a:off x="9880355" y="4729170"/>
            <a:ext cx="476250" cy="2485335"/>
          </a:xfrm>
          <a:prstGeom prst="rightArrow">
            <a:avLst>
              <a:gd name="adj1" fmla="val 99589"/>
              <a:gd name="adj2" fmla="val 84042"/>
            </a:avLst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6" name="Bent Arrow 2">
            <a:extLst>
              <a:ext uri="{FF2B5EF4-FFF2-40B4-BE49-F238E27FC236}">
                <a16:creationId xmlns:a16="http://schemas.microsoft.com/office/drawing/2014/main" id="{5F40D0DA-BC79-4046-9E71-EAB75E437E79}"/>
              </a:ext>
            </a:extLst>
          </xdr:cNvPr>
          <xdr:cNvSpPr/>
        </xdr:nvSpPr>
        <xdr:spPr>
          <a:xfrm>
            <a:off x="9878666" y="3514726"/>
            <a:ext cx="505489" cy="1207270"/>
          </a:xfrm>
          <a:prstGeom prst="bentArrow">
            <a:avLst>
              <a:gd name="adj1" fmla="val 17212"/>
              <a:gd name="adj2" fmla="val 8606"/>
              <a:gd name="adj3" fmla="val 11525"/>
              <a:gd name="adj4" fmla="val 67288"/>
            </a:avLst>
          </a:prstGeom>
          <a:solidFill>
            <a:srgbClr val="92D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23</xdr:col>
      <xdr:colOff>23409</xdr:colOff>
      <xdr:row>11</xdr:row>
      <xdr:rowOff>36634</xdr:rowOff>
    </xdr:from>
    <xdr:to>
      <xdr:col>23</xdr:col>
      <xdr:colOff>548055</xdr:colOff>
      <xdr:row>24</xdr:row>
      <xdr:rowOff>9420</xdr:rowOff>
    </xdr:to>
    <xdr:grpSp>
      <xdr:nvGrpSpPr>
        <xdr:cNvPr id="1419" name="Group 1418">
          <a:extLst>
            <a:ext uri="{FF2B5EF4-FFF2-40B4-BE49-F238E27FC236}">
              <a16:creationId xmlns:a16="http://schemas.microsoft.com/office/drawing/2014/main" id="{2AA8F491-28EE-4DD2-B5E6-CEC8C4737838}"/>
            </a:ext>
          </a:extLst>
        </xdr:cNvPr>
        <xdr:cNvGrpSpPr/>
      </xdr:nvGrpSpPr>
      <xdr:grpSpPr>
        <a:xfrm>
          <a:off x="12977409" y="3570409"/>
          <a:ext cx="524646" cy="4144736"/>
          <a:chOff x="6948816" y="3313234"/>
          <a:chExt cx="524646" cy="3885363"/>
        </a:xfrm>
      </xdr:grpSpPr>
      <xdr:sp macro="" textlink="">
        <xdr:nvSpPr>
          <xdr:cNvPr id="1420" name="Arrow: Right 1419">
            <a:extLst>
              <a:ext uri="{FF2B5EF4-FFF2-40B4-BE49-F238E27FC236}">
                <a16:creationId xmlns:a16="http://schemas.microsoft.com/office/drawing/2014/main" id="{89583B81-B32F-49A3-9C99-94CB69E59738}"/>
              </a:ext>
            </a:extLst>
          </xdr:cNvPr>
          <xdr:cNvSpPr/>
        </xdr:nvSpPr>
        <xdr:spPr>
          <a:xfrm>
            <a:off x="6948816" y="5182539"/>
            <a:ext cx="517319" cy="2016058"/>
          </a:xfrm>
          <a:prstGeom prst="rightArrow">
            <a:avLst>
              <a:gd name="adj1" fmla="val 99589"/>
              <a:gd name="adj2" fmla="val 72072"/>
            </a:avLst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421" name="Bent Arrow 2">
            <a:extLst>
              <a:ext uri="{FF2B5EF4-FFF2-40B4-BE49-F238E27FC236}">
                <a16:creationId xmlns:a16="http://schemas.microsoft.com/office/drawing/2014/main" id="{F93A7827-F596-42B0-8F9A-4390CDA897CC}"/>
              </a:ext>
            </a:extLst>
          </xdr:cNvPr>
          <xdr:cNvSpPr/>
        </xdr:nvSpPr>
        <xdr:spPr>
          <a:xfrm>
            <a:off x="6949313" y="3313234"/>
            <a:ext cx="524149" cy="1858906"/>
          </a:xfrm>
          <a:prstGeom prst="bentArrow">
            <a:avLst>
              <a:gd name="adj1" fmla="val 27179"/>
              <a:gd name="adj2" fmla="val 14919"/>
              <a:gd name="adj3" fmla="val 12307"/>
              <a:gd name="adj4" fmla="val 77751"/>
            </a:avLst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30</xdr:col>
      <xdr:colOff>20291</xdr:colOff>
      <xdr:row>13</xdr:row>
      <xdr:rowOff>89647</xdr:rowOff>
    </xdr:from>
    <xdr:to>
      <xdr:col>31</xdr:col>
      <xdr:colOff>1905</xdr:colOff>
      <xdr:row>23</xdr:row>
      <xdr:rowOff>175531</xdr:rowOff>
    </xdr:to>
    <xdr:grpSp>
      <xdr:nvGrpSpPr>
        <xdr:cNvPr id="1423" name="Group 1422">
          <a:extLst>
            <a:ext uri="{FF2B5EF4-FFF2-40B4-BE49-F238E27FC236}">
              <a16:creationId xmlns:a16="http://schemas.microsoft.com/office/drawing/2014/main" id="{CD9586C2-706D-4C89-84E7-DA6924B7173F}"/>
            </a:ext>
          </a:extLst>
        </xdr:cNvPr>
        <xdr:cNvGrpSpPr/>
      </xdr:nvGrpSpPr>
      <xdr:grpSpPr>
        <a:xfrm>
          <a:off x="15555566" y="3985372"/>
          <a:ext cx="505489" cy="3714909"/>
          <a:chOff x="9878666" y="3514725"/>
          <a:chExt cx="505489" cy="3699781"/>
        </a:xfrm>
      </xdr:grpSpPr>
      <xdr:sp macro="" textlink="">
        <xdr:nvSpPr>
          <xdr:cNvPr id="1424" name="Arrow: Right 1423">
            <a:extLst>
              <a:ext uri="{FF2B5EF4-FFF2-40B4-BE49-F238E27FC236}">
                <a16:creationId xmlns:a16="http://schemas.microsoft.com/office/drawing/2014/main" id="{84CC6006-FA4A-4478-8528-C4AC6CBA212C}"/>
              </a:ext>
            </a:extLst>
          </xdr:cNvPr>
          <xdr:cNvSpPr/>
        </xdr:nvSpPr>
        <xdr:spPr>
          <a:xfrm>
            <a:off x="9880355" y="4792336"/>
            <a:ext cx="476250" cy="2422170"/>
          </a:xfrm>
          <a:prstGeom prst="rightArrow">
            <a:avLst>
              <a:gd name="adj1" fmla="val 99589"/>
              <a:gd name="adj2" fmla="val 84042"/>
            </a:avLst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425" name="Bent Arrow 2">
            <a:extLst>
              <a:ext uri="{FF2B5EF4-FFF2-40B4-BE49-F238E27FC236}">
                <a16:creationId xmlns:a16="http://schemas.microsoft.com/office/drawing/2014/main" id="{7AA16C26-FAF2-42AE-8194-EA37A7AAA920}"/>
              </a:ext>
            </a:extLst>
          </xdr:cNvPr>
          <xdr:cNvSpPr/>
        </xdr:nvSpPr>
        <xdr:spPr>
          <a:xfrm>
            <a:off x="9878666" y="3514725"/>
            <a:ext cx="505489" cy="1277611"/>
          </a:xfrm>
          <a:prstGeom prst="bentArrow">
            <a:avLst>
              <a:gd name="adj1" fmla="val 17212"/>
              <a:gd name="adj2" fmla="val 8606"/>
              <a:gd name="adj3" fmla="val 11525"/>
              <a:gd name="adj4" fmla="val 67288"/>
            </a:avLst>
          </a:prstGeom>
          <a:solidFill>
            <a:srgbClr val="92D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19</xdr:col>
      <xdr:colOff>42609</xdr:colOff>
      <xdr:row>23</xdr:row>
      <xdr:rowOff>57686</xdr:rowOff>
    </xdr:from>
    <xdr:to>
      <xdr:col>19</xdr:col>
      <xdr:colOff>485562</xdr:colOff>
      <xdr:row>27</xdr:row>
      <xdr:rowOff>82845</xdr:rowOff>
    </xdr:to>
    <xdr:sp macro="" textlink="">
      <xdr:nvSpPr>
        <xdr:cNvPr id="20" name="Bent Arrow 2">
          <a:extLst>
            <a:ext uri="{FF2B5EF4-FFF2-40B4-BE49-F238E27FC236}">
              <a16:creationId xmlns:a16="http://schemas.microsoft.com/office/drawing/2014/main" id="{A0FE460C-667A-4910-A2A1-CAE49C5F35D9}"/>
            </a:ext>
          </a:extLst>
        </xdr:cNvPr>
        <xdr:cNvSpPr/>
      </xdr:nvSpPr>
      <xdr:spPr>
        <a:xfrm>
          <a:off x="9900984" y="7287161"/>
          <a:ext cx="442953" cy="606184"/>
        </a:xfrm>
        <a:prstGeom prst="bentArrow">
          <a:avLst>
            <a:gd name="adj1" fmla="val 11596"/>
            <a:gd name="adj2" fmla="val 16876"/>
            <a:gd name="adj3" fmla="val 30556"/>
            <a:gd name="adj4" fmla="val 43750"/>
          </a:avLst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53888</xdr:colOff>
      <xdr:row>23</xdr:row>
      <xdr:rowOff>9599</xdr:rowOff>
    </xdr:from>
    <xdr:to>
      <xdr:col>30</xdr:col>
      <xdr:colOff>496841</xdr:colOff>
      <xdr:row>27</xdr:row>
      <xdr:rowOff>34758</xdr:rowOff>
    </xdr:to>
    <xdr:sp macro="" textlink="">
      <xdr:nvSpPr>
        <xdr:cNvPr id="1426" name="Bent Arrow 2">
          <a:extLst>
            <a:ext uri="{FF2B5EF4-FFF2-40B4-BE49-F238E27FC236}">
              <a16:creationId xmlns:a16="http://schemas.microsoft.com/office/drawing/2014/main" id="{A50012B2-F0EF-433B-8EE4-16E258C93D49}"/>
            </a:ext>
          </a:extLst>
        </xdr:cNvPr>
        <xdr:cNvSpPr/>
      </xdr:nvSpPr>
      <xdr:spPr>
        <a:xfrm>
          <a:off x="15966241" y="7562364"/>
          <a:ext cx="442953" cy="619070"/>
        </a:xfrm>
        <a:prstGeom prst="bentArrow">
          <a:avLst>
            <a:gd name="adj1" fmla="val 11596"/>
            <a:gd name="adj2" fmla="val 16876"/>
            <a:gd name="adj3" fmla="val 30556"/>
            <a:gd name="adj4" fmla="val 43750"/>
          </a:avLst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oneCellAnchor>
    <xdr:from>
      <xdr:col>5</xdr:col>
      <xdr:colOff>688967</xdr:colOff>
      <xdr:row>2</xdr:row>
      <xdr:rowOff>235714</xdr:rowOff>
    </xdr:from>
    <xdr:ext cx="2679563" cy="1141100"/>
    <xdr:pic>
      <xdr:nvPicPr>
        <xdr:cNvPr id="1401" name="Picture 1400">
          <a:extLst>
            <a:ext uri="{FF2B5EF4-FFF2-40B4-BE49-F238E27FC236}">
              <a16:creationId xmlns:a16="http://schemas.microsoft.com/office/drawing/2014/main" id="{A7BBFFC7-E88C-466C-9554-347986D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8600" b="93120" l="9927" r="97179">
                      <a14:foregroundMark x1="56217" y1="52580" x2="56217" y2="52580"/>
                      <a14:foregroundMark x1="58412" y1="53808" x2="58412" y2="53808"/>
                      <a14:foregroundMark x1="92999" y1="64373" x2="92999" y2="64373"/>
                      <a14:foregroundMark x1="92372" y1="59705" x2="97179" y2="64865"/>
                      <a14:foregroundMark x1="97179" y1="64865" x2="91745" y2="70025"/>
                      <a14:foregroundMark x1="91745" y1="70025" x2="92163" y2="60688"/>
                      <a14:foregroundMark x1="80146" y1="93366" x2="81400" y2="93120"/>
                      <a14:foregroundMark x1="84431" y1="90418" x2="85684" y2="90172"/>
                      <a14:foregroundMark x1="52665" y1="86241" x2="53814" y2="85995"/>
                      <a14:foregroundMark x1="58516" y1="82310" x2="59352" y2="82555"/>
                      <a14:foregroundMark x1="50993" y1="67568" x2="51515" y2="76658"/>
                      <a14:foregroundMark x1="48903" y1="67322" x2="48903" y2="67322"/>
                      <a14:foregroundMark x1="51411" y1="66339" x2="46395" y2="69533"/>
                      <a14:foregroundMark x1="46395" y1="69533" x2="47753" y2="75676"/>
                      <a14:foregroundMark x1="46395" y1="77858" x2="46395" y2="79607"/>
                      <a14:foregroundMark x1="46395" y1="70516" x2="46395" y2="75465"/>
                      <a14:foregroundMark x1="46082" y1="79853" x2="46082" y2="79853"/>
                      <a14:foregroundMark x1="31661" y1="77396" x2="31661" y2="77396"/>
                      <a14:foregroundMark x1="32184" y1="77641" x2="32184" y2="77641"/>
                      <a14:foregroundMark x1="32706" y1="77887" x2="32706" y2="77887"/>
                      <a14:foregroundMark x1="33229" y1="77887" x2="33229" y2="77887"/>
                      <a14:foregroundMark x1="33542" y1="78378" x2="33542" y2="78378"/>
                      <a14:foregroundMark x1="33960" y1="78378" x2="33960" y2="78378"/>
                      <a14:foregroundMark x1="34378" y1="78624" x2="34378" y2="78624"/>
                      <a14:foregroundMark x1="34692" y1="53808" x2="34692" y2="53808"/>
                      <a14:foregroundMark x1="34587" y1="53808" x2="34587" y2="53808"/>
                      <a14:foregroundMark x1="34692" y1="53808" x2="34692" y2="53808"/>
                      <a14:foregroundMark x1="34901" y1="54054" x2="34901" y2="54054"/>
                      <a14:foregroundMark x1="34901" y1="54054" x2="34901" y2="54054"/>
                      <a14:foregroundMark x1="34378" y1="53563" x2="34692" y2="53808"/>
                      <a14:foregroundMark x1="38976" y1="48157" x2="39916" y2="48157"/>
                      <a14:foregroundMark x1="38767" y1="47912" x2="39707" y2="48157"/>
                      <a14:foregroundMark x1="34796" y1="79361" x2="34796" y2="79361"/>
                      <a14:foregroundMark x1="22153" y1="74939" x2="22153" y2="74939"/>
                      <a14:foregroundMark x1="35319" y1="79607" x2="35319" y2="79607"/>
                      <a14:foregroundMark x1="37907" y1="80472" x2="38245" y2="80590"/>
                      <a14:foregroundMark x1="35423" y1="79607" x2="37086" y2="80186"/>
                      <a14:foregroundMark x1="40890" y1="81274" x2="41170" y2="81327"/>
                      <a14:foregroundMark x1="38558" y1="80835" x2="40450" y2="81191"/>
                      <a14:foregroundMark x1="44676" y1="77801" x2="45065" y2="77431"/>
                      <a14:foregroundMark x1="43160" y1="79242" x2="44302" y2="78156"/>
                      <a14:foregroundMark x1="41484" y1="80835" x2="42561" y2="79811"/>
                      <a14:foregroundMark x1="36782" y1="9337" x2="11912" y2="8600"/>
                      <a14:foregroundMark x1="12330" y1="10319" x2="13062" y2="36855"/>
                      <a14:foregroundMark x1="32184" y1="69779" x2="32184" y2="69779"/>
                      <a14:foregroundMark x1="31139" y1="71499" x2="31139" y2="71499"/>
                      <a14:foregroundMark x1="32915" y1="70762" x2="32915" y2="70762"/>
                      <a14:foregroundMark x1="18913" y1="80835" x2="18913" y2="80835"/>
                      <a14:foregroundMark x1="13062" y1="78378" x2="13062" y2="78378"/>
                      <a14:foregroundMark x1="11076" y1="78624" x2="11076" y2="78624"/>
                      <a14:foregroundMark x1="52665" y1="85504" x2="54232" y2="85749"/>
                      <a14:foregroundMark x1="57576" y1="83047" x2="59248" y2="83538"/>
                      <a14:backgroundMark x1="26750" y1="69533" x2="23615" y2="70025"/>
                      <a14:backgroundMark x1="35946" y1="68059" x2="35946" y2="68059"/>
                      <a14:backgroundMark x1="35528" y1="65356" x2="35841" y2="65602"/>
                      <a14:backgroundMark x1="33124" y1="69287" x2="38036" y2="70762"/>
                      <a14:backgroundMark x1="33856" y1="71253" x2="38662" y2="71253"/>
                      <a14:backgroundMark x1="37513" y1="78133" x2="42006" y2="72727"/>
                      <a14:backgroundMark x1="43051" y1="77150" x2="45350" y2="72236"/>
                      <a14:backgroundMark x1="45350" y1="74447" x2="44514" y2="76413"/>
                      <a14:backgroundMark x1="45977" y1="74693" x2="45559" y2="75676"/>
                      <a14:backgroundMark x1="45350" y1="79361" x2="45037" y2="79853"/>
                      <a14:backgroundMark x1="41170" y1="82310" x2="40752" y2="82310"/>
                      <a14:backgroundMark x1="10617" y1="12783" x2="9822" y2="56265"/>
                      <a14:backgroundMark x1="29781" y1="37838" x2="21944" y2="38084"/>
                      <a14:backgroundMark x1="30303" y1="36364" x2="31034" y2="36855"/>
                      <a14:backgroundMark x1="31348" y1="35627" x2="31348" y2="35627"/>
                      <a14:backgroundMark x1="15987" y1="38821" x2="15987" y2="38821"/>
                    </a14:backgroundRemoval>
                  </a14:imgEffect>
                  <a14:imgEffect>
                    <a14:sharpenSoften amount="2000"/>
                  </a14:imgEffect>
                  <a14:imgEffect>
                    <a14:brightnessContrast bright="2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791" y="964096"/>
          <a:ext cx="2679563" cy="114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16</xdr:col>
      <xdr:colOff>672772</xdr:colOff>
      <xdr:row>6</xdr:row>
      <xdr:rowOff>141957</xdr:rowOff>
    </xdr:from>
    <xdr:to>
      <xdr:col>18</xdr:col>
      <xdr:colOff>79003</xdr:colOff>
      <xdr:row>10</xdr:row>
      <xdr:rowOff>705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078F3C-52B7-67E6-0BA2-213FFE8A0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15964" y="2574495"/>
          <a:ext cx="902517" cy="775102"/>
        </a:xfrm>
        <a:prstGeom prst="rect">
          <a:avLst/>
        </a:prstGeom>
      </xdr:spPr>
    </xdr:pic>
    <xdr:clientData/>
  </xdr:twoCellAnchor>
  <xdr:twoCellAnchor editAs="oneCell">
    <xdr:from>
      <xdr:col>27</xdr:col>
      <xdr:colOff>642329</xdr:colOff>
      <xdr:row>6</xdr:row>
      <xdr:rowOff>161587</xdr:rowOff>
    </xdr:from>
    <xdr:to>
      <xdr:col>29</xdr:col>
      <xdr:colOff>33130</xdr:colOff>
      <xdr:row>9</xdr:row>
      <xdr:rowOff>188875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EC8FD7-757D-4509-861E-8899B40F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921546" y="2596674"/>
          <a:ext cx="840258" cy="706462"/>
        </a:xfrm>
        <a:prstGeom prst="rect">
          <a:avLst/>
        </a:prstGeom>
      </xdr:spPr>
    </xdr:pic>
    <xdr:clientData/>
  </xdr:twoCellAnchor>
  <xdr:twoCellAnchor>
    <xdr:from>
      <xdr:col>34</xdr:col>
      <xdr:colOff>23409</xdr:colOff>
      <xdr:row>11</xdr:row>
      <xdr:rowOff>36634</xdr:rowOff>
    </xdr:from>
    <xdr:to>
      <xdr:col>34</xdr:col>
      <xdr:colOff>548055</xdr:colOff>
      <xdr:row>24</xdr:row>
      <xdr:rowOff>9421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D7AC227C-BD12-4E1B-A7FD-FFF3500C1927}"/>
            </a:ext>
          </a:extLst>
        </xdr:cNvPr>
        <xdr:cNvGrpSpPr/>
      </xdr:nvGrpSpPr>
      <xdr:grpSpPr>
        <a:xfrm>
          <a:off x="18282834" y="3570409"/>
          <a:ext cx="524646" cy="4144737"/>
          <a:chOff x="6948816" y="3313234"/>
          <a:chExt cx="524646" cy="3885364"/>
        </a:xfrm>
      </xdr:grpSpPr>
      <xdr:sp macro="" textlink="">
        <xdr:nvSpPr>
          <xdr:cNvPr id="8" name="Arrow: Right 7">
            <a:extLst>
              <a:ext uri="{FF2B5EF4-FFF2-40B4-BE49-F238E27FC236}">
                <a16:creationId xmlns:a16="http://schemas.microsoft.com/office/drawing/2014/main" id="{96B9AC3B-6D44-5FBC-6F6E-4A2C1746E8FA}"/>
              </a:ext>
            </a:extLst>
          </xdr:cNvPr>
          <xdr:cNvSpPr/>
        </xdr:nvSpPr>
        <xdr:spPr>
          <a:xfrm>
            <a:off x="6948816" y="4766517"/>
            <a:ext cx="517319" cy="2432081"/>
          </a:xfrm>
          <a:prstGeom prst="rightArrow">
            <a:avLst>
              <a:gd name="adj1" fmla="val 99589"/>
              <a:gd name="adj2" fmla="val 72072"/>
            </a:avLst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9" name="Bent Arrow 2">
            <a:extLst>
              <a:ext uri="{FF2B5EF4-FFF2-40B4-BE49-F238E27FC236}">
                <a16:creationId xmlns:a16="http://schemas.microsoft.com/office/drawing/2014/main" id="{D4DB767E-A606-E855-C08A-824D1D3562AC}"/>
              </a:ext>
            </a:extLst>
          </xdr:cNvPr>
          <xdr:cNvSpPr/>
        </xdr:nvSpPr>
        <xdr:spPr>
          <a:xfrm>
            <a:off x="6949313" y="3313234"/>
            <a:ext cx="524149" cy="1931710"/>
          </a:xfrm>
          <a:prstGeom prst="bentArrow">
            <a:avLst>
              <a:gd name="adj1" fmla="val 27179"/>
              <a:gd name="adj2" fmla="val 14919"/>
              <a:gd name="adj3" fmla="val 12307"/>
              <a:gd name="adj4" fmla="val 77751"/>
            </a:avLst>
          </a:prstGeom>
          <a:solidFill>
            <a:schemeClr val="accent6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35</xdr:col>
      <xdr:colOff>485410</xdr:colOff>
      <xdr:row>6</xdr:row>
      <xdr:rowOff>144344</xdr:rowOff>
    </xdr:from>
    <xdr:to>
      <xdr:col>37</xdr:col>
      <xdr:colOff>57977</xdr:colOff>
      <xdr:row>9</xdr:row>
      <xdr:rowOff>148976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0B649AE-D2ED-4DDF-A2FD-F8BC06567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13367" y="2579431"/>
          <a:ext cx="798393" cy="683806"/>
        </a:xfrm>
        <a:prstGeom prst="rect">
          <a:avLst/>
        </a:prstGeom>
      </xdr:spPr>
    </xdr:pic>
    <xdr:clientData/>
  </xdr:twoCellAnchor>
  <xdr:twoCellAnchor>
    <xdr:from>
      <xdr:col>11</xdr:col>
      <xdr:colOff>969354</xdr:colOff>
      <xdr:row>11</xdr:row>
      <xdr:rowOff>18466</xdr:rowOff>
    </xdr:from>
    <xdr:to>
      <xdr:col>12</xdr:col>
      <xdr:colOff>510540</xdr:colOff>
      <xdr:row>22</xdr:row>
      <xdr:rowOff>262893</xdr:rowOff>
    </xdr:to>
    <xdr:sp macro="" textlink="">
      <xdr:nvSpPr>
        <xdr:cNvPr id="13" name="Bent Arrow 2">
          <a:extLst>
            <a:ext uri="{FF2B5EF4-FFF2-40B4-BE49-F238E27FC236}">
              <a16:creationId xmlns:a16="http://schemas.microsoft.com/office/drawing/2014/main" id="{5746FF86-5A71-18EA-186E-7D04BC3E6737}"/>
            </a:ext>
          </a:extLst>
        </xdr:cNvPr>
        <xdr:cNvSpPr/>
      </xdr:nvSpPr>
      <xdr:spPr>
        <a:xfrm rot="5400000">
          <a:off x="7031868" y="4532512"/>
          <a:ext cx="2423747" cy="512736"/>
        </a:xfrm>
        <a:prstGeom prst="bentArrow">
          <a:avLst>
            <a:gd name="adj1" fmla="val 29838"/>
            <a:gd name="adj2" fmla="val 14919"/>
            <a:gd name="adj3" fmla="val 12307"/>
            <a:gd name="adj4" fmla="val 90422"/>
          </a:avLst>
        </a:prstGeom>
        <a:solidFill>
          <a:srgbClr val="CCE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44823</xdr:colOff>
      <xdr:row>23</xdr:row>
      <xdr:rowOff>29307</xdr:rowOff>
    </xdr:from>
    <xdr:to>
      <xdr:col>12</xdr:col>
      <xdr:colOff>545530</xdr:colOff>
      <xdr:row>27</xdr:row>
      <xdr:rowOff>54466</xdr:rowOff>
    </xdr:to>
    <xdr:sp macro="" textlink="">
      <xdr:nvSpPr>
        <xdr:cNvPr id="15" name="Bent Arrow 2">
          <a:extLst>
            <a:ext uri="{FF2B5EF4-FFF2-40B4-BE49-F238E27FC236}">
              <a16:creationId xmlns:a16="http://schemas.microsoft.com/office/drawing/2014/main" id="{B0A64D62-3CF0-4B2F-B868-7AADCF4FA51F}"/>
            </a:ext>
          </a:extLst>
        </xdr:cNvPr>
        <xdr:cNvSpPr/>
      </xdr:nvSpPr>
      <xdr:spPr>
        <a:xfrm>
          <a:off x="7900147" y="7582072"/>
          <a:ext cx="500707" cy="619070"/>
        </a:xfrm>
        <a:prstGeom prst="bentArrow">
          <a:avLst>
            <a:gd name="adj1" fmla="val 11596"/>
            <a:gd name="adj2" fmla="val 16876"/>
            <a:gd name="adj3" fmla="val 30556"/>
            <a:gd name="adj4" fmla="val 43750"/>
          </a:avLst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1614</xdr:colOff>
      <xdr:row>12</xdr:row>
      <xdr:rowOff>18467</xdr:rowOff>
    </xdr:from>
    <xdr:to>
      <xdr:col>12</xdr:col>
      <xdr:colOff>518159</xdr:colOff>
      <xdr:row>22</xdr:row>
      <xdr:rowOff>278133</xdr:rowOff>
    </xdr:to>
    <xdr:sp macro="" textlink="">
      <xdr:nvSpPr>
        <xdr:cNvPr id="16" name="Bent Arrow 2">
          <a:extLst>
            <a:ext uri="{FF2B5EF4-FFF2-40B4-BE49-F238E27FC236}">
              <a16:creationId xmlns:a16="http://schemas.microsoft.com/office/drawing/2014/main" id="{913B3A28-F9C9-446E-B2B6-E7FD69ABC4A3}"/>
            </a:ext>
          </a:extLst>
        </xdr:cNvPr>
        <xdr:cNvSpPr/>
      </xdr:nvSpPr>
      <xdr:spPr>
        <a:xfrm rot="5400000">
          <a:off x="7125214" y="4633477"/>
          <a:ext cx="2248486" cy="516545"/>
        </a:xfrm>
        <a:prstGeom prst="bentArrow">
          <a:avLst>
            <a:gd name="adj1" fmla="val 29838"/>
            <a:gd name="adj2" fmla="val 14919"/>
            <a:gd name="adj3" fmla="val 12307"/>
            <a:gd name="adj4" fmla="val 90422"/>
          </a:avLst>
        </a:prstGeom>
        <a:solidFill>
          <a:srgbClr val="92D050">
            <a:alpha val="61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5424</xdr:colOff>
      <xdr:row>13</xdr:row>
      <xdr:rowOff>29897</xdr:rowOff>
    </xdr:from>
    <xdr:to>
      <xdr:col>12</xdr:col>
      <xdr:colOff>521969</xdr:colOff>
      <xdr:row>22</xdr:row>
      <xdr:rowOff>274323</xdr:rowOff>
    </xdr:to>
    <xdr:sp macro="" textlink="">
      <xdr:nvSpPr>
        <xdr:cNvPr id="17" name="Bent Arrow 2">
          <a:extLst>
            <a:ext uri="{FF2B5EF4-FFF2-40B4-BE49-F238E27FC236}">
              <a16:creationId xmlns:a16="http://schemas.microsoft.com/office/drawing/2014/main" id="{770B40E4-A33B-4A4F-AE72-6570B1783877}"/>
            </a:ext>
          </a:extLst>
        </xdr:cNvPr>
        <xdr:cNvSpPr/>
      </xdr:nvSpPr>
      <xdr:spPr>
        <a:xfrm rot="5400000">
          <a:off x="7231894" y="4732537"/>
          <a:ext cx="2042746" cy="516545"/>
        </a:xfrm>
        <a:prstGeom prst="bentArrow">
          <a:avLst>
            <a:gd name="adj1" fmla="val 29838"/>
            <a:gd name="adj2" fmla="val 17501"/>
            <a:gd name="adj3" fmla="val 12307"/>
            <a:gd name="adj4" fmla="val 90422"/>
          </a:avLst>
        </a:prstGeom>
        <a:solidFill>
          <a:schemeClr val="accent6">
            <a:lumMod val="75000"/>
            <a:alpha val="48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12</xdr:col>
      <xdr:colOff>18130</xdr:colOff>
      <xdr:row>11</xdr:row>
      <xdr:rowOff>102476</xdr:rowOff>
    </xdr:from>
    <xdr:to>
      <xdr:col>12</xdr:col>
      <xdr:colOff>486760</xdr:colOff>
      <xdr:row>16</xdr:row>
      <xdr:rowOff>45326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521B662-F6A1-A79D-5FAE-176A40D4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1475" y="3649717"/>
          <a:ext cx="468630" cy="763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eitedeoliva@alfalav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61F1-B976-4BBC-91BC-506E10401222}">
  <dimension ref="A1:AS76"/>
  <sheetViews>
    <sheetView tabSelected="1" topLeftCell="AC3" zoomScale="115" zoomScaleNormal="115" zoomScaleSheetLayoutView="100" workbookViewId="0">
      <selection activeCell="W20" sqref="W20"/>
    </sheetView>
  </sheetViews>
  <sheetFormatPr defaultColWidth="9.140625" defaultRowHeight="14.45"/>
  <cols>
    <col min="1" max="1" width="8.7109375" style="2" customWidth="1"/>
    <col min="2" max="2" width="1.140625" style="2" customWidth="1"/>
    <col min="3" max="3" width="13.140625" style="3" customWidth="1"/>
    <col min="4" max="4" width="14.5703125" style="3" customWidth="1"/>
    <col min="5" max="5" width="14.42578125" style="3" customWidth="1"/>
    <col min="6" max="6" width="8.5703125" style="3" customWidth="1"/>
    <col min="7" max="7" width="13.85546875" style="3" hidden="1" customWidth="1"/>
    <col min="8" max="8" width="24.42578125" style="3" hidden="1" customWidth="1"/>
    <col min="9" max="9" width="13.85546875" style="3" hidden="1" customWidth="1"/>
    <col min="10" max="10" width="11.85546875" style="3" customWidth="1"/>
    <col min="11" max="11" width="25.42578125" style="3" customWidth="1"/>
    <col min="12" max="12" width="14.5703125" style="3" customWidth="1"/>
    <col min="13" max="13" width="8.42578125" style="2" customWidth="1"/>
    <col min="14" max="14" width="14.5703125" style="3" hidden="1" customWidth="1"/>
    <col min="15" max="15" width="10.7109375" style="3" hidden="1" customWidth="1"/>
    <col min="16" max="16" width="10.140625" style="3" hidden="1" customWidth="1"/>
    <col min="17" max="17" width="11.7109375" style="3" customWidth="1"/>
    <col min="18" max="18" width="10.7109375" style="3" customWidth="1"/>
    <col min="19" max="19" width="10.140625" style="3" customWidth="1"/>
    <col min="20" max="20" width="7.85546875" style="2" customWidth="1"/>
    <col min="21" max="21" width="13.28515625" style="3" customWidth="1"/>
    <col min="22" max="22" width="8.85546875" style="3" customWidth="1"/>
    <col min="23" max="23" width="10.85546875" style="3" customWidth="1"/>
    <col min="24" max="24" width="8.42578125" style="2" customWidth="1"/>
    <col min="25" max="25" width="15.85546875" style="3" hidden="1" customWidth="1"/>
    <col min="26" max="26" width="10" style="3" hidden="1" customWidth="1"/>
    <col min="27" max="27" width="8.5703125" style="3" hidden="1" customWidth="1"/>
    <col min="28" max="28" width="11.7109375" style="3" customWidth="1"/>
    <col min="29" max="29" width="10" style="3" customWidth="1"/>
    <col min="30" max="30" width="8.5703125" style="3" customWidth="1"/>
    <col min="31" max="31" width="7.85546875" style="2" customWidth="1"/>
    <col min="32" max="32" width="13.140625" style="3" customWidth="1"/>
    <col min="33" max="33" width="9.28515625" style="3" customWidth="1"/>
    <col min="34" max="34" width="10.5703125" style="3" customWidth="1"/>
    <col min="35" max="37" width="9.140625" style="3"/>
    <col min="38" max="45" width="9.140625" style="87"/>
    <col min="46" max="16384" width="9.140625" style="3"/>
  </cols>
  <sheetData>
    <row r="1" spans="1:45" s="2" customFormat="1">
      <c r="A1" s="7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7"/>
      <c r="AN1" s="87"/>
      <c r="AO1" s="87"/>
      <c r="AP1" s="87"/>
      <c r="AQ1" s="87"/>
      <c r="AR1" s="87"/>
      <c r="AS1" s="87"/>
    </row>
    <row r="2" spans="1:45" s="2" customFormat="1" ht="42.75" customHeight="1">
      <c r="A2" s="78"/>
      <c r="C2" s="12" t="s">
        <v>0</v>
      </c>
      <c r="AM2" s="79"/>
      <c r="AN2" s="87"/>
      <c r="AO2" s="87"/>
      <c r="AP2" s="87"/>
      <c r="AQ2" s="87"/>
      <c r="AR2" s="87"/>
      <c r="AS2" s="87"/>
    </row>
    <row r="3" spans="1:45" s="2" customFormat="1" ht="24" customHeight="1">
      <c r="A3" s="78"/>
      <c r="C3" s="207" t="s">
        <v>1</v>
      </c>
      <c r="D3" s="207"/>
      <c r="E3" s="207"/>
      <c r="F3" s="207" t="s">
        <v>2</v>
      </c>
      <c r="G3" s="207"/>
      <c r="H3" s="207"/>
      <c r="I3" s="207"/>
      <c r="J3" s="207"/>
      <c r="K3" s="207"/>
      <c r="L3" s="207"/>
      <c r="M3" s="207"/>
      <c r="N3" s="207"/>
      <c r="AM3" s="79"/>
      <c r="AN3" s="87"/>
      <c r="AO3" s="87"/>
      <c r="AP3" s="87"/>
      <c r="AQ3" s="87"/>
      <c r="AR3" s="87"/>
      <c r="AS3" s="87"/>
    </row>
    <row r="4" spans="1:45" s="2" customFormat="1" ht="51.75" customHeight="1">
      <c r="A4" s="78"/>
      <c r="C4" s="12"/>
      <c r="G4" s="210" t="s">
        <v>3</v>
      </c>
      <c r="H4" s="210"/>
      <c r="I4" s="210"/>
      <c r="J4" s="210" t="s">
        <v>3</v>
      </c>
      <c r="K4" s="210"/>
      <c r="L4" s="210"/>
      <c r="M4" s="74"/>
      <c r="N4" s="74"/>
      <c r="O4" s="74"/>
      <c r="P4" s="74"/>
      <c r="Q4"/>
      <c r="R4" s="74"/>
      <c r="S4" s="74"/>
      <c r="U4" s="196" t="s">
        <v>4</v>
      </c>
      <c r="V4" s="196"/>
      <c r="W4" s="196"/>
      <c r="X4" s="209"/>
      <c r="Y4" s="197"/>
      <c r="Z4" s="197"/>
      <c r="AA4" s="197"/>
      <c r="AB4" s="105"/>
      <c r="AC4" s="105"/>
      <c r="AD4" s="105"/>
      <c r="AF4" s="196" t="s">
        <v>5</v>
      </c>
      <c r="AG4" s="196"/>
      <c r="AH4" s="196"/>
      <c r="AM4" s="79"/>
      <c r="AN4" s="87"/>
      <c r="AO4" s="87"/>
      <c r="AP4" s="87"/>
      <c r="AQ4" s="87"/>
      <c r="AR4" s="87"/>
      <c r="AS4" s="87"/>
    </row>
    <row r="5" spans="1:45" s="2" customFormat="1" ht="28.5" customHeight="1" thickBot="1">
      <c r="A5" s="78"/>
      <c r="C5" s="12"/>
      <c r="F5" s="25"/>
      <c r="G5" s="25"/>
      <c r="H5" s="25"/>
      <c r="I5" s="25"/>
      <c r="J5" s="25"/>
      <c r="K5" s="25"/>
      <c r="L5" s="25"/>
      <c r="M5" s="105"/>
      <c r="R5" s="91"/>
      <c r="S5" s="91"/>
      <c r="T5" s="25"/>
      <c r="U5" s="25"/>
      <c r="V5" s="25"/>
      <c r="W5" s="25"/>
      <c r="X5" s="106"/>
      <c r="Y5" s="197"/>
      <c r="Z5" s="197"/>
      <c r="AA5" s="197"/>
      <c r="AB5" s="197"/>
      <c r="AC5" s="197"/>
      <c r="AD5" s="197"/>
      <c r="AE5" s="25"/>
      <c r="AF5" s="25"/>
      <c r="AG5" s="25"/>
      <c r="AH5" s="25"/>
      <c r="AM5" s="79"/>
      <c r="AN5" s="87"/>
      <c r="AO5" s="87"/>
      <c r="AP5" s="87"/>
      <c r="AQ5" s="87"/>
      <c r="AR5" s="87"/>
      <c r="AS5" s="87"/>
    </row>
    <row r="6" spans="1:45" s="13" customFormat="1" ht="29.25" customHeight="1" thickBot="1">
      <c r="A6" s="80"/>
      <c r="C6" s="201" t="s">
        <v>6</v>
      </c>
      <c r="D6" s="202"/>
      <c r="E6" s="203"/>
      <c r="G6" s="92">
        <f>+G10/E16</f>
        <v>0.83278255122273637</v>
      </c>
      <c r="H6" s="51" t="s">
        <v>7</v>
      </c>
      <c r="I6" s="52"/>
      <c r="J6" s="92">
        <f>(J10/E16)</f>
        <v>0.82509987363605708</v>
      </c>
      <c r="K6" s="51" t="s">
        <v>7</v>
      </c>
      <c r="L6" s="52"/>
      <c r="Q6" s="181" t="s">
        <v>8</v>
      </c>
      <c r="R6" s="182"/>
      <c r="S6" s="183"/>
      <c r="AB6" s="181" t="s">
        <v>8</v>
      </c>
      <c r="AC6" s="182"/>
      <c r="AD6" s="183"/>
      <c r="AJ6" s="181" t="s">
        <v>8</v>
      </c>
      <c r="AK6" s="182"/>
      <c r="AL6" s="183"/>
      <c r="AM6" s="81"/>
      <c r="AN6" s="88"/>
      <c r="AO6" s="88"/>
      <c r="AP6" s="88"/>
      <c r="AQ6" s="88"/>
      <c r="AR6" s="88"/>
      <c r="AS6" s="88"/>
    </row>
    <row r="7" spans="1:45" ht="24.75" customHeight="1" thickBot="1">
      <c r="A7" s="78"/>
      <c r="C7" s="204"/>
      <c r="D7" s="205"/>
      <c r="E7" s="206"/>
      <c r="F7" s="13"/>
      <c r="G7" s="126">
        <f>+G20/D11</f>
        <v>2.8426966292134832E-2</v>
      </c>
      <c r="H7" s="53" t="s">
        <v>9</v>
      </c>
      <c r="I7" s="54"/>
      <c r="J7" s="126">
        <f>+(E16-J10)/D11</f>
        <v>2.9733021481870309E-2</v>
      </c>
      <c r="K7" s="53" t="s">
        <v>9</v>
      </c>
      <c r="L7" s="54"/>
      <c r="M7" s="13"/>
      <c r="O7" s="91"/>
      <c r="P7" s="91"/>
      <c r="Q7" s="184"/>
      <c r="R7" s="185"/>
      <c r="S7" s="186"/>
      <c r="U7" s="92">
        <f>+((U14+J10)/E16)</f>
        <v>0.86748219394948956</v>
      </c>
      <c r="V7" s="51" t="s">
        <v>10</v>
      </c>
      <c r="W7" s="52"/>
      <c r="Y7" s="2"/>
      <c r="Z7" s="2"/>
      <c r="AA7" s="2"/>
      <c r="AB7" s="184"/>
      <c r="AC7" s="185"/>
      <c r="AD7" s="186"/>
      <c r="AE7" s="3"/>
      <c r="AF7" s="92">
        <f>(+AF14+U14+J10)/E16</f>
        <v>0.91675291834950756</v>
      </c>
      <c r="AG7" s="51" t="s">
        <v>10</v>
      </c>
      <c r="AH7" s="52"/>
      <c r="AI7" s="2"/>
      <c r="AJ7" s="184"/>
      <c r="AK7" s="185"/>
      <c r="AL7" s="186"/>
      <c r="AM7" s="79"/>
    </row>
    <row r="8" spans="1:45" ht="14.25" customHeight="1" thickBot="1">
      <c r="A8" s="78"/>
      <c r="C8" s="66" t="s">
        <v>11</v>
      </c>
      <c r="D8" s="94" t="s">
        <v>12</v>
      </c>
      <c r="E8" s="55"/>
      <c r="F8" s="13"/>
      <c r="G8" s="13"/>
      <c r="H8" s="13"/>
      <c r="I8" s="13"/>
      <c r="J8" s="13"/>
      <c r="K8" s="13"/>
      <c r="L8" s="13"/>
      <c r="M8" s="13"/>
      <c r="N8" s="185" t="s">
        <v>8</v>
      </c>
      <c r="O8" s="185"/>
      <c r="P8" s="185"/>
      <c r="Q8" s="78"/>
      <c r="R8" s="2"/>
      <c r="S8" s="79"/>
      <c r="U8" s="115">
        <f>+U20/D11</f>
        <v>2.2528027028586774E-2</v>
      </c>
      <c r="V8" s="114" t="s">
        <v>13</v>
      </c>
      <c r="W8" s="116"/>
      <c r="Y8" s="185" t="s">
        <v>8</v>
      </c>
      <c r="Z8" s="185"/>
      <c r="AA8" s="185"/>
      <c r="AB8" s="78"/>
      <c r="AC8" s="2"/>
      <c r="AD8" s="79"/>
      <c r="AF8" s="115">
        <f>+AF20/D11</f>
        <v>1.4152003880583726E-2</v>
      </c>
      <c r="AG8" s="114" t="s">
        <v>13</v>
      </c>
      <c r="AH8" s="116"/>
      <c r="AI8" s="2"/>
      <c r="AJ8" s="78"/>
      <c r="AK8" s="2"/>
      <c r="AL8" s="79"/>
      <c r="AM8" s="79"/>
    </row>
    <row r="9" spans="1:45" ht="14.25" customHeight="1" thickBot="1">
      <c r="A9" s="78"/>
      <c r="C9" s="66"/>
      <c r="D9" s="134"/>
      <c r="E9" s="55"/>
      <c r="F9" s="13"/>
      <c r="G9" s="198" t="s">
        <v>14</v>
      </c>
      <c r="H9" s="199"/>
      <c r="I9" s="200"/>
      <c r="J9" s="211" t="s">
        <v>14</v>
      </c>
      <c r="K9" s="212"/>
      <c r="L9" s="213"/>
      <c r="M9" s="13"/>
      <c r="N9" s="185"/>
      <c r="O9" s="185"/>
      <c r="P9" s="185"/>
      <c r="Q9" s="78"/>
      <c r="R9" s="2"/>
      <c r="S9" s="79"/>
      <c r="U9" s="93"/>
      <c r="V9" s="53"/>
      <c r="W9" s="54"/>
      <c r="Y9" s="185"/>
      <c r="Z9" s="185"/>
      <c r="AA9" s="185"/>
      <c r="AB9" s="130"/>
      <c r="AC9" s="91"/>
      <c r="AD9" s="128"/>
      <c r="AF9" s="93"/>
      <c r="AG9" s="53"/>
      <c r="AH9" s="54"/>
      <c r="AI9" s="2"/>
      <c r="AJ9" s="130"/>
      <c r="AK9" s="91"/>
      <c r="AL9" s="128"/>
      <c r="AM9" s="79"/>
    </row>
    <row r="10" spans="1:45" ht="18.75" customHeight="1" thickBot="1">
      <c r="A10" s="78"/>
      <c r="C10" s="67"/>
      <c r="D10" s="16"/>
      <c r="E10" s="56"/>
      <c r="F10" s="13"/>
      <c r="G10" s="29">
        <f>+E16-G20</f>
        <v>1415.7303370786519</v>
      </c>
      <c r="H10" s="112" t="s">
        <v>15</v>
      </c>
      <c r="I10" s="142" t="s">
        <v>16</v>
      </c>
      <c r="J10" s="124">
        <f>+E16-J20-G13</f>
        <v>1402.6697851812971</v>
      </c>
      <c r="K10" s="151" t="s">
        <v>15</v>
      </c>
      <c r="L10" s="152" t="s">
        <v>16</v>
      </c>
      <c r="M10" s="7"/>
      <c r="N10" s="208"/>
      <c r="O10" s="208"/>
      <c r="P10" s="208"/>
      <c r="Q10" s="78"/>
      <c r="R10" s="2"/>
      <c r="S10" s="79"/>
      <c r="U10" s="2"/>
      <c r="V10" s="2"/>
      <c r="W10" s="2"/>
      <c r="X10" s="7"/>
      <c r="Y10" s="208"/>
      <c r="Z10" s="208"/>
      <c r="AA10" s="208"/>
      <c r="AB10" s="130"/>
      <c r="AC10" s="91"/>
      <c r="AD10" s="128"/>
      <c r="AF10" s="2"/>
      <c r="AG10" s="2"/>
      <c r="AH10" s="2"/>
      <c r="AI10" s="7"/>
      <c r="AJ10" s="132"/>
      <c r="AK10" s="131"/>
      <c r="AL10" s="133"/>
      <c r="AM10" s="79"/>
    </row>
    <row r="11" spans="1:45" ht="15.75" customHeight="1">
      <c r="A11" s="78"/>
      <c r="B11" s="14">
        <v>1</v>
      </c>
      <c r="C11" s="66" t="s">
        <v>17</v>
      </c>
      <c r="D11" s="95">
        <v>10000</v>
      </c>
      <c r="E11" s="55" t="s">
        <v>18</v>
      </c>
      <c r="F11" s="2"/>
      <c r="G11" s="39">
        <f>+G10/D11</f>
        <v>0.1415730337078652</v>
      </c>
      <c r="H11" s="112" t="s">
        <v>19</v>
      </c>
      <c r="I11" s="146">
        <f>+I12+I13+I14</f>
        <v>0.05</v>
      </c>
      <c r="J11" s="39">
        <f>+J10/D11</f>
        <v>0.14026697851812972</v>
      </c>
      <c r="K11" s="149" t="s">
        <v>19</v>
      </c>
      <c r="L11" s="153">
        <f>+L12+L13+L14</f>
        <v>0.05</v>
      </c>
      <c r="N11" s="97">
        <f>+Q11</f>
        <v>0.08</v>
      </c>
      <c r="O11" s="187" t="s">
        <v>20</v>
      </c>
      <c r="P11" s="187"/>
      <c r="Q11" s="129">
        <v>0.08</v>
      </c>
      <c r="R11" s="168" t="s">
        <v>20</v>
      </c>
      <c r="S11" s="169"/>
      <c r="U11" s="163" t="s">
        <v>21</v>
      </c>
      <c r="V11" s="164"/>
      <c r="W11" s="165"/>
      <c r="Y11" s="97">
        <f>+AB11</f>
        <v>0.1</v>
      </c>
      <c r="Z11" s="187" t="s">
        <v>20</v>
      </c>
      <c r="AA11" s="187"/>
      <c r="AB11" s="129">
        <v>0.1</v>
      </c>
      <c r="AC11" s="168" t="s">
        <v>20</v>
      </c>
      <c r="AD11" s="169"/>
      <c r="AF11" s="163" t="s">
        <v>21</v>
      </c>
      <c r="AG11" s="164"/>
      <c r="AH11" s="165"/>
      <c r="AI11" s="2"/>
      <c r="AJ11" s="97">
        <v>0</v>
      </c>
      <c r="AK11" s="187" t="s">
        <v>20</v>
      </c>
      <c r="AL11" s="188"/>
      <c r="AM11" s="79"/>
    </row>
    <row r="12" spans="1:45">
      <c r="A12" s="78"/>
      <c r="B12" s="14"/>
      <c r="C12" s="57"/>
      <c r="D12" s="16"/>
      <c r="E12" s="56"/>
      <c r="F12" s="2"/>
      <c r="G12" s="119">
        <f>+I12*G15</f>
        <v>44.707273802483741</v>
      </c>
      <c r="H12" s="113" t="s">
        <v>22</v>
      </c>
      <c r="I12" s="143">
        <f>+L12</f>
        <v>0.03</v>
      </c>
      <c r="J12" s="157">
        <f>+G12</f>
        <v>44.707273802483741</v>
      </c>
      <c r="K12" s="158" t="s">
        <v>22</v>
      </c>
      <c r="L12" s="159">
        <v>0.03</v>
      </c>
      <c r="N12" s="42">
        <f>+N11*J25</f>
        <v>681.825447345165</v>
      </c>
      <c r="O12" s="28" t="s">
        <v>23</v>
      </c>
      <c r="P12" s="28"/>
      <c r="Q12" s="42">
        <f>+Q11*J25</f>
        <v>681.825447345165</v>
      </c>
      <c r="R12" s="28" t="s">
        <v>23</v>
      </c>
      <c r="S12" s="43"/>
      <c r="U12" s="141">
        <f>+U14/Q25</f>
        <v>9.188880515486185E-3</v>
      </c>
      <c r="V12" s="139" t="s">
        <v>24</v>
      </c>
      <c r="W12" s="47"/>
      <c r="Y12" s="42">
        <f>+Y11*U25</f>
        <v>784.34548229407028</v>
      </c>
      <c r="Z12" s="28" t="s">
        <v>25</v>
      </c>
      <c r="AA12" s="28"/>
      <c r="AB12" s="42">
        <f>+AB11*U25</f>
        <v>784.34548229407028</v>
      </c>
      <c r="AC12" s="28" t="s">
        <v>25</v>
      </c>
      <c r="AD12" s="43"/>
      <c r="AF12" s="140">
        <f>+AF14/U25</f>
        <v>1.067899712191199E-2</v>
      </c>
      <c r="AG12" s="139" t="s">
        <v>24</v>
      </c>
      <c r="AH12" s="47"/>
      <c r="AI12" s="2"/>
      <c r="AJ12" s="42">
        <f>+AJ11*AF25</f>
        <v>0</v>
      </c>
      <c r="AK12" s="28" t="s">
        <v>25</v>
      </c>
      <c r="AL12" s="43"/>
      <c r="AM12" s="79"/>
    </row>
    <row r="13" spans="1:45">
      <c r="A13" s="78"/>
      <c r="B13" s="14"/>
      <c r="C13" s="58"/>
      <c r="D13" s="15">
        <f>+D16/(D16+D19)</f>
        <v>0.42499999999999999</v>
      </c>
      <c r="E13" s="55" t="s">
        <v>26</v>
      </c>
      <c r="F13" s="2"/>
      <c r="G13" s="120">
        <f>+I13*G15</f>
        <v>14.902424600827915</v>
      </c>
      <c r="H13" s="121" t="s">
        <v>27</v>
      </c>
      <c r="I13" s="144">
        <f>+L13</f>
        <v>0.01</v>
      </c>
      <c r="J13" s="147">
        <f>+G13</f>
        <v>14.902424600827915</v>
      </c>
      <c r="K13" s="150" t="s">
        <v>27</v>
      </c>
      <c r="L13" s="148">
        <v>0.01</v>
      </c>
      <c r="M13" s="17"/>
      <c r="N13" s="49">
        <f>+(100%-P14)*N11*J25</f>
        <v>477.27781314161547</v>
      </c>
      <c r="O13" s="28" t="s">
        <v>28</v>
      </c>
      <c r="P13" s="28"/>
      <c r="Q13" s="49">
        <f>+Q12-Q14</f>
        <v>477.27781314161552</v>
      </c>
      <c r="R13" s="28" t="s">
        <v>28</v>
      </c>
      <c r="S13" s="43"/>
      <c r="U13" s="141">
        <f>+U14/D11</f>
        <v>7.2049944532835359E-3</v>
      </c>
      <c r="V13" s="139" t="s">
        <v>29</v>
      </c>
      <c r="W13" s="47"/>
      <c r="X13" s="17"/>
      <c r="Y13" s="49">
        <f>+(100%-AA14)*Y11*U25</f>
        <v>549.0418376058492</v>
      </c>
      <c r="Z13" s="28" t="s">
        <v>28</v>
      </c>
      <c r="AA13" s="28"/>
      <c r="AB13" s="49">
        <f>+AB12-AB14</f>
        <v>549.0418376058492</v>
      </c>
      <c r="AC13" s="28" t="s">
        <v>28</v>
      </c>
      <c r="AD13" s="43"/>
      <c r="AF13" s="140">
        <f>+AF14/D11</f>
        <v>8.3760231480030489E-3</v>
      </c>
      <c r="AG13" s="139" t="s">
        <v>29</v>
      </c>
      <c r="AH13" s="47"/>
      <c r="AI13" s="17"/>
      <c r="AJ13" s="49">
        <f>+AJ12-AJ14</f>
        <v>0</v>
      </c>
      <c r="AK13" s="28" t="s">
        <v>28</v>
      </c>
      <c r="AL13" s="43"/>
      <c r="AM13" s="79"/>
    </row>
    <row r="14" spans="1:45" ht="15" thickBot="1">
      <c r="A14" s="78"/>
      <c r="B14" s="14"/>
      <c r="C14" s="58"/>
      <c r="D14" s="16"/>
      <c r="E14" s="56"/>
      <c r="F14" s="2"/>
      <c r="G14" s="117">
        <f>+I14*G15</f>
        <v>14.902424600827915</v>
      </c>
      <c r="H14" s="118" t="s">
        <v>30</v>
      </c>
      <c r="I14" s="145">
        <f>+L14</f>
        <v>0.01</v>
      </c>
      <c r="J14" s="154">
        <f>+G14</f>
        <v>14.902424600827915</v>
      </c>
      <c r="K14" s="155" t="s">
        <v>30</v>
      </c>
      <c r="L14" s="156">
        <v>0.01</v>
      </c>
      <c r="M14" s="17"/>
      <c r="N14" s="50">
        <f>+P14*(N11*J25)</f>
        <v>204.54763420354951</v>
      </c>
      <c r="O14" s="44" t="s">
        <v>31</v>
      </c>
      <c r="P14" s="127">
        <f>+S14</f>
        <v>0.3</v>
      </c>
      <c r="Q14" s="160">
        <f>+S14*Q12</f>
        <v>204.54763420354951</v>
      </c>
      <c r="R14" s="161" t="s">
        <v>31</v>
      </c>
      <c r="S14" s="162">
        <v>0.3</v>
      </c>
      <c r="U14" s="40">
        <f>+Q20-U20</f>
        <v>72.049944532835354</v>
      </c>
      <c r="V14" s="41" t="s">
        <v>32</v>
      </c>
      <c r="W14" s="48"/>
      <c r="X14" s="17"/>
      <c r="Y14" s="50">
        <f>+AA14*(Y11*U25)</f>
        <v>235.30364468822108</v>
      </c>
      <c r="Z14" s="44" t="s">
        <v>31</v>
      </c>
      <c r="AA14" s="127">
        <f>+AD14</f>
        <v>0.3</v>
      </c>
      <c r="AB14" s="50">
        <f>+AD14*AB12</f>
        <v>235.30364468822108</v>
      </c>
      <c r="AC14" s="44" t="s">
        <v>31</v>
      </c>
      <c r="AD14" s="102">
        <v>0.3</v>
      </c>
      <c r="AF14" s="40">
        <f>+Y18-AF20</f>
        <v>83.760231480030484</v>
      </c>
      <c r="AG14" s="41" t="s">
        <v>32</v>
      </c>
      <c r="AH14" s="48"/>
      <c r="AI14" s="17"/>
      <c r="AJ14" s="50">
        <f>+AL14*AJ12</f>
        <v>0</v>
      </c>
      <c r="AK14" s="44" t="s">
        <v>31</v>
      </c>
      <c r="AL14" s="102">
        <v>0.3</v>
      </c>
      <c r="AM14" s="79"/>
    </row>
    <row r="15" spans="1:45" ht="6" customHeight="1" thickBot="1">
      <c r="A15" s="78"/>
      <c r="B15" s="14"/>
      <c r="C15" s="59"/>
      <c r="D15" s="6"/>
      <c r="E15" s="60"/>
      <c r="F15" s="2"/>
      <c r="G15" s="226">
        <f>+G10/(1-I12-I13-I14)</f>
        <v>1490.2424600827915</v>
      </c>
      <c r="H15" s="228" t="s">
        <v>33</v>
      </c>
      <c r="I15" s="228"/>
      <c r="J15" s="194">
        <f>+G15</f>
        <v>1490.2424600827915</v>
      </c>
      <c r="K15" s="230" t="s">
        <v>33</v>
      </c>
      <c r="L15" s="231"/>
      <c r="M15" s="17"/>
      <c r="N15" s="21"/>
      <c r="O15" s="22"/>
      <c r="P15" s="22"/>
      <c r="Q15" s="21"/>
      <c r="R15" s="22"/>
      <c r="S15" s="22"/>
      <c r="U15" s="4"/>
      <c r="V15" s="2"/>
      <c r="W15" s="5"/>
      <c r="X15" s="17"/>
      <c r="Y15" s="21"/>
      <c r="Z15" s="22"/>
      <c r="AA15" s="22"/>
      <c r="AB15" s="21"/>
      <c r="AC15" s="22"/>
      <c r="AD15" s="22"/>
      <c r="AF15" s="4"/>
      <c r="AG15" s="2"/>
      <c r="AH15" s="5"/>
      <c r="AI15" s="17"/>
      <c r="AJ15" s="21"/>
      <c r="AK15" s="22"/>
      <c r="AL15" s="22"/>
      <c r="AM15" s="79"/>
    </row>
    <row r="16" spans="1:45" ht="12.75" customHeight="1" thickBot="1">
      <c r="A16" s="78"/>
      <c r="C16" s="217" t="s">
        <v>34</v>
      </c>
      <c r="D16" s="220">
        <v>0.17</v>
      </c>
      <c r="E16" s="223">
        <f>+D16*$D$11</f>
        <v>1700.0000000000002</v>
      </c>
      <c r="F16" s="2"/>
      <c r="G16" s="227"/>
      <c r="H16" s="229"/>
      <c r="I16" s="229"/>
      <c r="J16" s="195"/>
      <c r="K16" s="232"/>
      <c r="L16" s="233"/>
      <c r="M16" s="18"/>
      <c r="N16" s="170" t="s">
        <v>35</v>
      </c>
      <c r="O16" s="171"/>
      <c r="P16" s="172"/>
      <c r="Q16" s="2"/>
      <c r="R16" s="2"/>
      <c r="S16" s="2"/>
      <c r="U16" s="2"/>
      <c r="V16" s="2"/>
      <c r="W16" s="2"/>
      <c r="X16" s="18"/>
      <c r="Y16" s="214" t="s">
        <v>35</v>
      </c>
      <c r="Z16" s="215"/>
      <c r="AA16" s="216"/>
      <c r="AB16" s="2"/>
      <c r="AC16" s="2"/>
      <c r="AD16" s="2"/>
      <c r="AF16" s="2"/>
      <c r="AG16" s="2"/>
      <c r="AH16" s="2"/>
      <c r="AI16" s="18"/>
      <c r="AJ16" s="2"/>
      <c r="AK16" s="2"/>
      <c r="AL16" s="2"/>
      <c r="AM16" s="79"/>
    </row>
    <row r="17" spans="1:45" ht="20.25" customHeight="1" thickBot="1">
      <c r="A17" s="78"/>
      <c r="C17" s="218"/>
      <c r="D17" s="221"/>
      <c r="E17" s="224"/>
      <c r="F17" s="2"/>
      <c r="J17" s="2"/>
      <c r="K17" s="2"/>
      <c r="L17" s="2"/>
      <c r="M17" s="18"/>
      <c r="N17" s="30" t="s">
        <v>36</v>
      </c>
      <c r="O17" s="24" t="s">
        <v>37</v>
      </c>
      <c r="P17" s="31" t="s">
        <v>38</v>
      </c>
      <c r="Q17" s="2"/>
      <c r="R17" s="2"/>
      <c r="S17" s="2"/>
      <c r="U17" s="2"/>
      <c r="V17" s="2"/>
      <c r="W17" s="2"/>
      <c r="X17" s="18"/>
      <c r="Y17" s="136" t="s">
        <v>36</v>
      </c>
      <c r="Z17" s="137" t="s">
        <v>37</v>
      </c>
      <c r="AA17" s="138" t="s">
        <v>38</v>
      </c>
      <c r="AB17" s="2"/>
      <c r="AC17" s="2"/>
      <c r="AD17" s="2"/>
      <c r="AF17" s="2"/>
      <c r="AG17" s="2"/>
      <c r="AH17" s="2"/>
      <c r="AI17" s="18"/>
      <c r="AJ17" s="2"/>
      <c r="AK17" s="2"/>
      <c r="AL17" s="2"/>
      <c r="AM17" s="79"/>
    </row>
    <row r="18" spans="1:45" s="8" customFormat="1" ht="14.25" customHeight="1">
      <c r="A18" s="82"/>
      <c r="B18" s="1"/>
      <c r="C18" s="219"/>
      <c r="D18" s="222"/>
      <c r="E18" s="225"/>
      <c r="F18" s="7"/>
      <c r="G18" s="170" t="s">
        <v>39</v>
      </c>
      <c r="H18" s="171"/>
      <c r="I18" s="172"/>
      <c r="J18" s="170" t="s">
        <v>39</v>
      </c>
      <c r="K18" s="171"/>
      <c r="L18" s="172"/>
      <c r="M18" s="1"/>
      <c r="N18" s="45">
        <f>+J20</f>
        <v>282.42779021787516</v>
      </c>
      <c r="O18" s="26"/>
      <c r="P18" s="33"/>
      <c r="Q18" s="170" t="s">
        <v>40</v>
      </c>
      <c r="R18" s="171"/>
      <c r="S18" s="172"/>
      <c r="T18" s="7"/>
      <c r="U18" s="170" t="s">
        <v>41</v>
      </c>
      <c r="V18" s="171"/>
      <c r="W18" s="172"/>
      <c r="X18" s="1"/>
      <c r="Y18" s="45">
        <f>+U20</f>
        <v>225.28027028586774</v>
      </c>
      <c r="Z18" s="26">
        <f>+Y18/Y25</f>
        <v>3.1913412785476346E-2</v>
      </c>
      <c r="AA18" s="33">
        <f>+Y18/(Y18+Y19)</f>
        <v>0.15029098653388345</v>
      </c>
      <c r="AB18" s="170" t="s">
        <v>42</v>
      </c>
      <c r="AC18" s="171"/>
      <c r="AD18" s="172"/>
      <c r="AE18" s="7"/>
      <c r="AF18" s="170" t="s">
        <v>43</v>
      </c>
      <c r="AG18" s="171"/>
      <c r="AH18" s="172"/>
      <c r="AI18" s="1"/>
      <c r="AJ18" s="170" t="s">
        <v>43</v>
      </c>
      <c r="AK18" s="171"/>
      <c r="AL18" s="172"/>
      <c r="AM18" s="83"/>
      <c r="AN18" s="89"/>
      <c r="AO18" s="89"/>
      <c r="AP18" s="89"/>
      <c r="AQ18" s="89"/>
      <c r="AR18" s="89"/>
      <c r="AS18" s="89"/>
    </row>
    <row r="19" spans="1:45" s="8" customFormat="1" ht="28.5" customHeight="1">
      <c r="A19" s="82"/>
      <c r="B19" s="1"/>
      <c r="C19" s="71" t="s">
        <v>44</v>
      </c>
      <c r="D19" s="70">
        <f>100%-D22-D16</f>
        <v>0.23</v>
      </c>
      <c r="E19" s="72">
        <f>+D19*$D$11</f>
        <v>2300</v>
      </c>
      <c r="F19" s="1"/>
      <c r="G19" s="30" t="s">
        <v>36</v>
      </c>
      <c r="H19" s="24" t="s">
        <v>37</v>
      </c>
      <c r="I19" s="31" t="s">
        <v>38</v>
      </c>
      <c r="J19" s="30" t="s">
        <v>36</v>
      </c>
      <c r="K19" s="24" t="s">
        <v>37</v>
      </c>
      <c r="L19" s="31" t="s">
        <v>38</v>
      </c>
      <c r="M19" s="1"/>
      <c r="N19" s="166">
        <f>+J21-N13</f>
        <v>1807.8197622575565</v>
      </c>
      <c r="O19" s="192"/>
      <c r="P19" s="34"/>
      <c r="Q19" s="30" t="s">
        <v>36</v>
      </c>
      <c r="R19" s="24" t="s">
        <v>37</v>
      </c>
      <c r="S19" s="31" t="s">
        <v>38</v>
      </c>
      <c r="T19" s="1"/>
      <c r="U19" s="30" t="s">
        <v>36</v>
      </c>
      <c r="V19" s="11" t="s">
        <v>37</v>
      </c>
      <c r="W19" s="46" t="s">
        <v>38</v>
      </c>
      <c r="X19" s="1"/>
      <c r="Y19" s="166">
        <f>+U21-Y13</f>
        <v>1273.6803492525353</v>
      </c>
      <c r="Z19" s="192">
        <f>+Y19/Y25</f>
        <v>0.18043074385016722</v>
      </c>
      <c r="AA19" s="34"/>
      <c r="AB19" s="30" t="s">
        <v>36</v>
      </c>
      <c r="AC19" s="24" t="s">
        <v>37</v>
      </c>
      <c r="AD19" s="31" t="s">
        <v>38</v>
      </c>
      <c r="AE19" s="1"/>
      <c r="AF19" s="30" t="s">
        <v>45</v>
      </c>
      <c r="AG19" s="11" t="s">
        <v>37</v>
      </c>
      <c r="AH19" s="46" t="s">
        <v>38</v>
      </c>
      <c r="AI19" s="1"/>
      <c r="AJ19" s="30" t="s">
        <v>36</v>
      </c>
      <c r="AK19" s="24" t="s">
        <v>37</v>
      </c>
      <c r="AL19" s="31" t="s">
        <v>38</v>
      </c>
      <c r="AM19" s="83"/>
      <c r="AN19" s="89"/>
      <c r="AO19" s="89"/>
      <c r="AP19" s="89"/>
      <c r="AQ19" s="89"/>
      <c r="AR19" s="89"/>
      <c r="AS19" s="89"/>
    </row>
    <row r="20" spans="1:45" s="8" customFormat="1" ht="17.25" customHeight="1">
      <c r="A20" s="82"/>
      <c r="B20" s="1"/>
      <c r="C20" s="68"/>
      <c r="D20" s="96">
        <v>0.12</v>
      </c>
      <c r="E20" s="69" t="s">
        <v>46</v>
      </c>
      <c r="F20" s="1"/>
      <c r="G20" s="32">
        <f>+(I20*G21)/(1-I20)</f>
        <v>284.2696629213483</v>
      </c>
      <c r="H20" s="107">
        <f>+K20</f>
        <v>3.3137840931877084E-2</v>
      </c>
      <c r="I20" s="125">
        <f>+L20</f>
        <v>0.11</v>
      </c>
      <c r="J20" s="32">
        <f>+(L20*J21)/(1-L20)</f>
        <v>282.42779021787516</v>
      </c>
      <c r="K20" s="108">
        <f>+J20/J25</f>
        <v>3.3137840931877084E-2</v>
      </c>
      <c r="L20" s="109">
        <v>0.11</v>
      </c>
      <c r="M20" s="1"/>
      <c r="N20" s="166"/>
      <c r="O20" s="192"/>
      <c r="P20" s="34"/>
      <c r="Q20" s="45">
        <f>+J20+J13</f>
        <v>297.3302148187031</v>
      </c>
      <c r="R20" s="26">
        <f>+Q20/Q25</f>
        <v>3.791997114401368E-2</v>
      </c>
      <c r="S20" s="33">
        <f>+Q20/(Q20+Q21)</f>
        <v>0.14024663474520591</v>
      </c>
      <c r="T20" s="1"/>
      <c r="U20" s="32">
        <f>+(W20*U21)/(1-W20)</f>
        <v>225.28027028586774</v>
      </c>
      <c r="V20" s="108">
        <f>+U20/U25</f>
        <v>2.8722071506928713E-2</v>
      </c>
      <c r="W20" s="109">
        <v>0.11</v>
      </c>
      <c r="X20" s="1"/>
      <c r="Y20" s="166"/>
      <c r="Z20" s="192"/>
      <c r="AA20" s="34"/>
      <c r="AB20" s="45">
        <f>+U20</f>
        <v>225.28027028586774</v>
      </c>
      <c r="AC20" s="26">
        <f>+AB20/AB25</f>
        <v>3.1913412785476346E-2</v>
      </c>
      <c r="AD20" s="33">
        <f>+AB20/(AB20+AB21)</f>
        <v>0.15029098653388345</v>
      </c>
      <c r="AE20" s="1"/>
      <c r="AF20" s="32">
        <f>+(AH20*AF21)/(1-AH20)</f>
        <v>141.52003880583726</v>
      </c>
      <c r="AG20" s="107">
        <f>+AF20/AF25</f>
        <v>2.0288595823807553E-2</v>
      </c>
      <c r="AH20" s="109">
        <v>0.1</v>
      </c>
      <c r="AI20" s="1"/>
      <c r="AJ20" s="45">
        <f>+AF20</f>
        <v>141.52003880583726</v>
      </c>
      <c r="AK20" s="26">
        <f>+AJ20/AJ25</f>
        <v>2.0288595823807553E-2</v>
      </c>
      <c r="AL20" s="33">
        <f>+AJ20/(AJ20+AJ21)</f>
        <v>0.1</v>
      </c>
      <c r="AM20" s="83"/>
      <c r="AN20" s="89"/>
      <c r="AO20" s="89"/>
      <c r="AP20" s="89"/>
      <c r="AQ20" s="89"/>
      <c r="AR20" s="89"/>
      <c r="AS20" s="89"/>
    </row>
    <row r="21" spans="1:45" s="1" customFormat="1" ht="16.5" customHeight="1">
      <c r="A21" s="82"/>
      <c r="C21" s="122" t="s">
        <v>47</v>
      </c>
      <c r="D21" s="135">
        <v>0</v>
      </c>
      <c r="E21" s="123">
        <f>+D21*D11</f>
        <v>0</v>
      </c>
      <c r="G21" s="166">
        <f>+E19+E21</f>
        <v>2300</v>
      </c>
      <c r="H21" s="167">
        <f>+G21/G27</f>
        <v>0.26937663382906868</v>
      </c>
      <c r="I21" s="34"/>
      <c r="J21" s="166">
        <f>+G21-G14</f>
        <v>2285.097575399172</v>
      </c>
      <c r="K21" s="167">
        <f>+J21/J25</f>
        <v>0.26811525844882372</v>
      </c>
      <c r="L21" s="34"/>
      <c r="N21" s="166"/>
      <c r="O21" s="192"/>
      <c r="P21" s="34"/>
      <c r="Q21" s="166">
        <f>+J21+J14-Q13</f>
        <v>1822.7221868583845</v>
      </c>
      <c r="R21" s="167">
        <f>+Q21/Q25</f>
        <v>0.23246064235808608</v>
      </c>
      <c r="S21" s="34"/>
      <c r="U21" s="166">
        <f>+Q21</f>
        <v>1822.7221868583845</v>
      </c>
      <c r="V21" s="167">
        <f>+U21/U25</f>
        <v>0.23238766946515049</v>
      </c>
      <c r="W21" s="34"/>
      <c r="Y21" s="166"/>
      <c r="Z21" s="192"/>
      <c r="AA21" s="34"/>
      <c r="AB21" s="166">
        <f>+U21-AB13</f>
        <v>1273.6803492525353</v>
      </c>
      <c r="AC21" s="192">
        <f>+AB21/AB25</f>
        <v>0.18043074385016722</v>
      </c>
      <c r="AD21" s="34"/>
      <c r="AF21" s="166">
        <f>+AB21</f>
        <v>1273.6803492525353</v>
      </c>
      <c r="AG21" s="167">
        <f>+AF21/AF25</f>
        <v>0.18259736241426797</v>
      </c>
      <c r="AH21" s="34"/>
      <c r="AJ21" s="166">
        <f>+AF21-AJ13</f>
        <v>1273.6803492525353</v>
      </c>
      <c r="AK21" s="192">
        <f>+AJ21/AJ25</f>
        <v>0.18259736241426797</v>
      </c>
      <c r="AL21" s="34"/>
      <c r="AM21" s="83"/>
      <c r="AN21" s="89"/>
      <c r="AO21" s="89"/>
      <c r="AP21" s="89"/>
      <c r="AQ21" s="89"/>
      <c r="AR21" s="89"/>
      <c r="AS21" s="89"/>
    </row>
    <row r="22" spans="1:45" s="1" customFormat="1" ht="33" customHeight="1">
      <c r="A22" s="82"/>
      <c r="C22" s="173" t="s">
        <v>48</v>
      </c>
      <c r="D22" s="175">
        <v>0.6</v>
      </c>
      <c r="E22" s="177">
        <f>+D22*$D$11</f>
        <v>6000</v>
      </c>
      <c r="G22" s="166"/>
      <c r="H22" s="167"/>
      <c r="I22" s="34"/>
      <c r="J22" s="166"/>
      <c r="K22" s="167"/>
      <c r="L22" s="34"/>
      <c r="N22" s="111"/>
      <c r="O22" s="110"/>
      <c r="P22" s="34"/>
      <c r="Q22" s="166"/>
      <c r="R22" s="167"/>
      <c r="S22" s="34"/>
      <c r="U22" s="166"/>
      <c r="V22" s="167"/>
      <c r="W22" s="34"/>
      <c r="Y22" s="111"/>
      <c r="Z22" s="110"/>
      <c r="AA22" s="34"/>
      <c r="AB22" s="166"/>
      <c r="AC22" s="192"/>
      <c r="AD22" s="34"/>
      <c r="AF22" s="166"/>
      <c r="AG22" s="167"/>
      <c r="AH22" s="34"/>
      <c r="AJ22" s="166"/>
      <c r="AK22" s="192"/>
      <c r="AL22" s="34"/>
      <c r="AM22" s="83"/>
      <c r="AN22" s="89"/>
      <c r="AO22" s="89"/>
      <c r="AP22" s="89"/>
      <c r="AQ22" s="89"/>
      <c r="AR22" s="89"/>
      <c r="AS22" s="89"/>
    </row>
    <row r="23" spans="1:45" s="8" customFormat="1" ht="122.25" customHeight="1">
      <c r="A23" s="82"/>
      <c r="B23" s="1"/>
      <c r="C23" s="174"/>
      <c r="D23" s="176"/>
      <c r="E23" s="178"/>
      <c r="F23" s="1"/>
      <c r="G23" s="166"/>
      <c r="H23" s="167"/>
      <c r="I23" s="34"/>
      <c r="J23" s="179">
        <f>+G25</f>
        <v>5955.2927261975165</v>
      </c>
      <c r="K23" s="180">
        <f>+(J23+H26)/J25</f>
        <v>0.69874690061929934</v>
      </c>
      <c r="L23" s="103"/>
      <c r="M23" s="1"/>
      <c r="N23" s="191">
        <f>+J23-N14</f>
        <v>5750.7450919939665</v>
      </c>
      <c r="O23" s="190"/>
      <c r="P23" s="103"/>
      <c r="Q23" s="104">
        <f>+J23+J12-Q14</f>
        <v>5795.4523657964501</v>
      </c>
      <c r="R23" s="193">
        <f>+Q23/Q25</f>
        <v>0.73912228063168006</v>
      </c>
      <c r="S23" s="103"/>
      <c r="T23" s="27"/>
      <c r="U23" s="104">
        <f>+Q23</f>
        <v>5795.4523657964501</v>
      </c>
      <c r="V23" s="90">
        <f>+(U23+U24)/U25</f>
        <v>0.73889025902792071</v>
      </c>
      <c r="W23" s="189"/>
      <c r="X23" s="27"/>
      <c r="Y23" s="191">
        <f>+U23+U24-Y14</f>
        <v>5560.1487211082294</v>
      </c>
      <c r="Z23" s="190">
        <f>+Y23/Y25</f>
        <v>0.78765584336435646</v>
      </c>
      <c r="AA23" s="189"/>
      <c r="AB23" s="191">
        <f>+U23+U24-AB14</f>
        <v>5560.1487211082294</v>
      </c>
      <c r="AC23" s="190">
        <f>+AB23/AB25</f>
        <v>0.78765584336435646</v>
      </c>
      <c r="AD23" s="189"/>
      <c r="AE23" s="27"/>
      <c r="AF23" s="104">
        <f>+AB23</f>
        <v>5560.1487211082294</v>
      </c>
      <c r="AG23" s="90">
        <f>+(AF23+AF24)/AF25</f>
        <v>0.79711404176192446</v>
      </c>
      <c r="AH23" s="189"/>
      <c r="AI23" s="27"/>
      <c r="AJ23" s="191">
        <f>+AF23+AF24-AJ14</f>
        <v>5560.1487211082294</v>
      </c>
      <c r="AK23" s="190">
        <f>+AJ23/AJ25</f>
        <v>0.79711404176192446</v>
      </c>
      <c r="AL23" s="189"/>
      <c r="AM23" s="83"/>
      <c r="AN23" s="89"/>
      <c r="AO23" s="89"/>
      <c r="AP23" s="89"/>
      <c r="AQ23" s="89"/>
      <c r="AR23" s="89"/>
      <c r="AS23" s="89"/>
    </row>
    <row r="24" spans="1:45">
      <c r="A24" s="78"/>
      <c r="C24" s="99" t="s">
        <v>49</v>
      </c>
      <c r="D24" s="100">
        <v>0</v>
      </c>
      <c r="E24" s="101">
        <f>+D24*D11</f>
        <v>0</v>
      </c>
      <c r="G24" s="166"/>
      <c r="H24" s="167"/>
      <c r="I24" s="34"/>
      <c r="J24" s="179"/>
      <c r="K24" s="180"/>
      <c r="L24" s="35"/>
      <c r="M24" s="19"/>
      <c r="N24" s="191"/>
      <c r="O24" s="190"/>
      <c r="P24" s="103"/>
      <c r="Q24" s="98">
        <v>0</v>
      </c>
      <c r="R24" s="193"/>
      <c r="S24" s="103"/>
      <c r="U24" s="98">
        <v>0</v>
      </c>
      <c r="V24" s="90"/>
      <c r="W24" s="189"/>
      <c r="X24" s="19"/>
      <c r="Y24" s="191"/>
      <c r="Z24" s="190"/>
      <c r="AA24" s="189"/>
      <c r="AB24" s="191"/>
      <c r="AC24" s="190"/>
      <c r="AD24" s="189"/>
      <c r="AE24" s="1"/>
      <c r="AF24" s="98">
        <v>0</v>
      </c>
      <c r="AG24" s="90"/>
      <c r="AH24" s="189"/>
      <c r="AI24" s="19"/>
      <c r="AJ24" s="191"/>
      <c r="AK24" s="190"/>
      <c r="AL24" s="189"/>
      <c r="AM24" s="79"/>
    </row>
    <row r="25" spans="1:45" ht="15" thickBot="1">
      <c r="A25" s="78"/>
      <c r="C25" s="61" t="s">
        <v>50</v>
      </c>
      <c r="D25" s="62"/>
      <c r="E25" s="63">
        <f>+E22+E21+E19+E16+E24</f>
        <v>10000</v>
      </c>
      <c r="F25" s="2"/>
      <c r="G25" s="179">
        <f>+E22+E24-G12</f>
        <v>5955.2927261975165</v>
      </c>
      <c r="H25" s="180">
        <f>+(G25+E24)/G27</f>
        <v>0.69748552523905416</v>
      </c>
      <c r="I25" s="103"/>
      <c r="J25" s="36">
        <f>+J23+J21+J20</f>
        <v>8522.8180918145626</v>
      </c>
      <c r="K25" s="37" t="s">
        <v>51</v>
      </c>
      <c r="L25" s="38"/>
      <c r="M25" s="73" t="s">
        <v>48</v>
      </c>
      <c r="N25" s="36">
        <f>+N23+N19+N18</f>
        <v>7840.9926444693983</v>
      </c>
      <c r="O25" s="37" t="s">
        <v>51</v>
      </c>
      <c r="P25" s="38"/>
      <c r="Q25" s="36">
        <f>+N25</f>
        <v>7840.9926444693983</v>
      </c>
      <c r="R25" s="37" t="s">
        <v>51</v>
      </c>
      <c r="S25" s="38"/>
      <c r="T25" s="73" t="s">
        <v>48</v>
      </c>
      <c r="U25" s="36">
        <f>+U24+U23+U21+U20</f>
        <v>7843.4548229407028</v>
      </c>
      <c r="V25" s="37" t="s">
        <v>51</v>
      </c>
      <c r="W25" s="38"/>
      <c r="X25" s="20"/>
      <c r="Y25" s="36">
        <f>+Y23+Y19+Y18</f>
        <v>7059.1093406466325</v>
      </c>
      <c r="Z25" s="37" t="s">
        <v>51</v>
      </c>
      <c r="AA25" s="38"/>
      <c r="AB25" s="36">
        <f>+AB23+AB21+AB20</f>
        <v>7059.1093406466325</v>
      </c>
      <c r="AC25" s="37" t="s">
        <v>51</v>
      </c>
      <c r="AD25" s="38"/>
      <c r="AE25" s="73" t="s">
        <v>48</v>
      </c>
      <c r="AF25" s="36">
        <f>+AF24+AF23+AF21+AF20</f>
        <v>6975.3491091666019</v>
      </c>
      <c r="AG25" s="37" t="s">
        <v>51</v>
      </c>
      <c r="AH25" s="38"/>
      <c r="AI25" s="20"/>
      <c r="AJ25" s="36">
        <f>+AJ23+AJ21+AJ20</f>
        <v>6975.3491091666019</v>
      </c>
      <c r="AK25" s="37" t="s">
        <v>51</v>
      </c>
      <c r="AL25" s="38"/>
      <c r="AM25" s="79"/>
    </row>
    <row r="26" spans="1:45" ht="15" hidden="1" customHeight="1">
      <c r="A26" s="78"/>
      <c r="D26" s="9"/>
      <c r="E26" s="3">
        <v>2.63</v>
      </c>
      <c r="F26" s="2">
        <v>8.7200000000000006</v>
      </c>
      <c r="G26" s="179"/>
      <c r="H26" s="180"/>
      <c r="I26" s="35"/>
      <c r="M26" s="20"/>
      <c r="N26" s="10"/>
      <c r="Q26" s="10"/>
      <c r="U26" s="20"/>
      <c r="V26" s="4"/>
      <c r="W26" s="2"/>
      <c r="X26" s="20"/>
      <c r="Y26" s="10"/>
      <c r="AB26" s="10"/>
      <c r="AE26" s="1"/>
      <c r="AF26" s="20"/>
      <c r="AG26" s="4"/>
      <c r="AH26" s="2"/>
      <c r="AI26" s="2"/>
      <c r="AJ26" s="2"/>
      <c r="AK26" s="2"/>
      <c r="AM26" s="79"/>
    </row>
    <row r="27" spans="1:45" s="2" customFormat="1" ht="15" thickBot="1">
      <c r="A27" s="78"/>
      <c r="G27" s="36">
        <f>(+G25+G21)/(1-H20)</f>
        <v>8538.2312760632794</v>
      </c>
      <c r="H27" s="37" t="s">
        <v>51</v>
      </c>
      <c r="I27" s="38"/>
      <c r="T27" s="73"/>
      <c r="AE27" s="1"/>
      <c r="AM27" s="79"/>
      <c r="AN27" s="87"/>
      <c r="AO27" s="87"/>
      <c r="AP27" s="87"/>
      <c r="AQ27" s="87"/>
      <c r="AR27" s="87"/>
      <c r="AS27" s="87"/>
    </row>
    <row r="28" spans="1:45" s="2" customFormat="1">
      <c r="A28" s="78"/>
      <c r="C28" s="64" t="s">
        <v>52</v>
      </c>
      <c r="D28" s="64"/>
      <c r="E28" s="64"/>
      <c r="F28" s="64"/>
      <c r="G28" s="23"/>
      <c r="J28" s="23"/>
      <c r="AE28" s="1"/>
      <c r="AM28" s="79"/>
      <c r="AN28" s="87"/>
      <c r="AO28" s="87"/>
      <c r="AP28" s="87"/>
      <c r="AQ28" s="87"/>
      <c r="AR28" s="87"/>
      <c r="AS28" s="87"/>
    </row>
    <row r="29" spans="1:45" s="2" customFormat="1">
      <c r="A29" s="78"/>
      <c r="C29" s="64" t="s">
        <v>53</v>
      </c>
      <c r="D29" s="64"/>
      <c r="E29" s="64"/>
      <c r="F29" s="64"/>
      <c r="AE29" s="1"/>
      <c r="AM29" s="79"/>
      <c r="AN29" s="87"/>
      <c r="AO29" s="87"/>
      <c r="AP29" s="87"/>
      <c r="AQ29" s="87"/>
      <c r="AR29" s="87"/>
      <c r="AS29" s="87"/>
    </row>
    <row r="30" spans="1:45" s="2" customFormat="1">
      <c r="A30" s="78"/>
      <c r="C30" s="65" t="s">
        <v>54</v>
      </c>
      <c r="D30" s="64"/>
      <c r="E30" s="64"/>
      <c r="F30" s="64"/>
      <c r="AE30" s="1"/>
      <c r="AM30" s="79"/>
      <c r="AN30" s="87"/>
      <c r="AO30" s="87"/>
      <c r="AP30" s="87"/>
      <c r="AQ30" s="87"/>
      <c r="AR30" s="87"/>
      <c r="AS30" s="87"/>
    </row>
    <row r="31" spans="1:45" s="2" customFormat="1" ht="15" thickBot="1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6"/>
      <c r="AN31" s="87"/>
      <c r="AO31" s="87"/>
      <c r="AP31" s="87"/>
      <c r="AQ31" s="87"/>
      <c r="AR31" s="87"/>
      <c r="AS31" s="87"/>
    </row>
    <row r="32" spans="1:45" s="87" customFormat="1"/>
    <row r="33" s="87" customFormat="1"/>
    <row r="34" s="87" customFormat="1"/>
    <row r="35" s="87" customFormat="1"/>
    <row r="36" s="87" customFormat="1"/>
    <row r="37" s="87" customFormat="1"/>
    <row r="38" s="87" customFormat="1"/>
    <row r="39" s="87" customFormat="1"/>
    <row r="40" s="87" customFormat="1"/>
    <row r="41" s="87" customFormat="1"/>
    <row r="42" s="87" customFormat="1"/>
    <row r="43" s="87" customFormat="1"/>
    <row r="44" s="87" customFormat="1"/>
    <row r="45" s="87" customFormat="1"/>
    <row r="46" s="87" customFormat="1"/>
    <row r="47" s="87" customFormat="1"/>
    <row r="48" s="87" customFormat="1"/>
    <row r="49" s="87" customFormat="1"/>
    <row r="50" s="87" customFormat="1"/>
    <row r="51" s="87" customFormat="1"/>
    <row r="52" s="87" customFormat="1"/>
    <row r="53" s="87" customFormat="1"/>
    <row r="54" s="87" customFormat="1"/>
    <row r="55" s="87" customFormat="1"/>
    <row r="56" s="87" customFormat="1"/>
    <row r="57" s="87" customFormat="1"/>
    <row r="58" s="87" customFormat="1"/>
    <row r="59" s="87" customFormat="1"/>
    <row r="60" s="87" customFormat="1"/>
    <row r="61" s="87" customFormat="1"/>
    <row r="62" s="87" customFormat="1"/>
    <row r="63" s="87" customFormat="1"/>
    <row r="64" s="87" customFormat="1"/>
    <row r="65" spans="38:45" s="87" customFormat="1"/>
    <row r="66" spans="38:45" s="87" customFormat="1"/>
    <row r="67" spans="38:45" s="87" customFormat="1"/>
    <row r="68" spans="38:45" s="87" customFormat="1"/>
    <row r="69" spans="38:45" s="87" customFormat="1"/>
    <row r="70" spans="38:45" s="87" customFormat="1"/>
    <row r="71" spans="38:45" s="2" customFormat="1">
      <c r="AL71" s="87"/>
      <c r="AM71" s="87"/>
      <c r="AN71" s="87"/>
      <c r="AO71" s="87"/>
      <c r="AP71" s="87"/>
      <c r="AQ71" s="87"/>
      <c r="AR71" s="87"/>
      <c r="AS71" s="87"/>
    </row>
    <row r="72" spans="38:45" s="2" customFormat="1">
      <c r="AL72" s="87"/>
      <c r="AM72" s="87"/>
      <c r="AN72" s="87"/>
      <c r="AO72" s="87"/>
      <c r="AP72" s="87"/>
      <c r="AQ72" s="87"/>
      <c r="AR72" s="87"/>
      <c r="AS72" s="87"/>
    </row>
    <row r="73" spans="38:45" s="2" customFormat="1">
      <c r="AL73" s="87"/>
      <c r="AM73" s="87"/>
      <c r="AN73" s="87"/>
      <c r="AO73" s="87"/>
      <c r="AP73" s="87"/>
      <c r="AQ73" s="87"/>
      <c r="AR73" s="87"/>
      <c r="AS73" s="87"/>
    </row>
    <row r="74" spans="38:45" s="2" customFormat="1">
      <c r="AL74" s="87"/>
      <c r="AM74" s="87"/>
      <c r="AN74" s="87"/>
      <c r="AO74" s="87"/>
      <c r="AP74" s="87"/>
      <c r="AQ74" s="87"/>
      <c r="AR74" s="87"/>
      <c r="AS74" s="87"/>
    </row>
    <row r="75" spans="38:45" s="2" customFormat="1">
      <c r="AL75" s="87"/>
      <c r="AM75" s="87"/>
      <c r="AN75" s="87"/>
      <c r="AO75" s="87"/>
      <c r="AP75" s="87"/>
      <c r="AQ75" s="87"/>
      <c r="AR75" s="87"/>
      <c r="AS75" s="87"/>
    </row>
    <row r="76" spans="38:45" s="2" customFormat="1">
      <c r="AL76" s="87"/>
      <c r="AM76" s="87"/>
      <c r="AN76" s="87"/>
      <c r="AO76" s="87"/>
      <c r="AP76" s="87"/>
      <c r="AQ76" s="87"/>
      <c r="AR76" s="87"/>
      <c r="AS76" s="87"/>
    </row>
  </sheetData>
  <sheetProtection algorithmName="SHA-512" hashValue="a3NHgABrLSz0Ffl7YA5zYwiy9z3Uii1Kln7N1x94Dmpb8as0rdafwKvhLosCb1rRPHCyGiingacqO1S2k0Cblw==" saltValue="a3gmo0dj1jbsQavev6D3rA==" spinCount="100000" sheet="1" objects="1" scenarios="1" selectLockedCells="1"/>
  <mergeCells count="79">
    <mergeCell ref="O11:P11"/>
    <mergeCell ref="Y16:AA16"/>
    <mergeCell ref="C16:C18"/>
    <mergeCell ref="D16:D18"/>
    <mergeCell ref="E16:E18"/>
    <mergeCell ref="G18:I18"/>
    <mergeCell ref="N16:P16"/>
    <mergeCell ref="U18:W18"/>
    <mergeCell ref="G15:G16"/>
    <mergeCell ref="H15:I16"/>
    <mergeCell ref="U11:W11"/>
    <mergeCell ref="K15:L16"/>
    <mergeCell ref="G25:G26"/>
    <mergeCell ref="G21:G24"/>
    <mergeCell ref="N19:N21"/>
    <mergeCell ref="N23:N24"/>
    <mergeCell ref="O23:O24"/>
    <mergeCell ref="O19:O21"/>
    <mergeCell ref="H21:H24"/>
    <mergeCell ref="H25:H26"/>
    <mergeCell ref="G9:I9"/>
    <mergeCell ref="C6:E7"/>
    <mergeCell ref="C3:E3"/>
    <mergeCell ref="F3:N3"/>
    <mergeCell ref="Y5:AA5"/>
    <mergeCell ref="N8:P10"/>
    <mergeCell ref="Y8:AA10"/>
    <mergeCell ref="X4:AA4"/>
    <mergeCell ref="G4:I4"/>
    <mergeCell ref="J4:L4"/>
    <mergeCell ref="J9:L9"/>
    <mergeCell ref="Q6:S7"/>
    <mergeCell ref="R23:R24"/>
    <mergeCell ref="J15:J16"/>
    <mergeCell ref="J18:L18"/>
    <mergeCell ref="AF4:AH4"/>
    <mergeCell ref="U4:W4"/>
    <mergeCell ref="AB5:AD5"/>
    <mergeCell ref="AH23:AH24"/>
    <mergeCell ref="Y23:Y24"/>
    <mergeCell ref="Z23:Z24"/>
    <mergeCell ref="AA23:AA24"/>
    <mergeCell ref="Y19:Y21"/>
    <mergeCell ref="Z19:Z21"/>
    <mergeCell ref="AF21:AF22"/>
    <mergeCell ref="AG21:AG22"/>
    <mergeCell ref="Z11:AA11"/>
    <mergeCell ref="W23:W24"/>
    <mergeCell ref="AB6:AD7"/>
    <mergeCell ref="AJ6:AL7"/>
    <mergeCell ref="AJ18:AL18"/>
    <mergeCell ref="AK11:AL11"/>
    <mergeCell ref="AL23:AL24"/>
    <mergeCell ref="AK23:AK24"/>
    <mergeCell ref="AJ23:AJ24"/>
    <mergeCell ref="AJ21:AJ22"/>
    <mergeCell ref="AK21:AK22"/>
    <mergeCell ref="AC11:AD11"/>
    <mergeCell ref="AB18:AD18"/>
    <mergeCell ref="AB23:AB24"/>
    <mergeCell ref="AC23:AC24"/>
    <mergeCell ref="AD23:AD24"/>
    <mergeCell ref="AC21:AC22"/>
    <mergeCell ref="AF18:AH18"/>
    <mergeCell ref="C22:C23"/>
    <mergeCell ref="D22:D23"/>
    <mergeCell ref="E22:E23"/>
    <mergeCell ref="J21:J22"/>
    <mergeCell ref="K21:K22"/>
    <mergeCell ref="J23:J24"/>
    <mergeCell ref="K23:K24"/>
    <mergeCell ref="AF11:AH11"/>
    <mergeCell ref="Q21:Q22"/>
    <mergeCell ref="R21:R22"/>
    <mergeCell ref="U21:U22"/>
    <mergeCell ref="V21:V22"/>
    <mergeCell ref="AB21:AB22"/>
    <mergeCell ref="R11:S11"/>
    <mergeCell ref="Q18:S18"/>
  </mergeCells>
  <hyperlinks>
    <hyperlink ref="C30" r:id="rId1" xr:uid="{80E3D743-3078-4E59-AABF-B76BD4A378AB}"/>
  </hyperlinks>
  <pageMargins left="1" right="1" top="1" bottom="1" header="0.5" footer="0.5"/>
  <pageSetup paperSize="9" scale="65" orientation="landscape" r:id="rId2"/>
  <headerFooter>
    <oddFooter>&amp;C&amp;1#&amp;"Arial"&amp;8&amp;K737373Classified by Alfa Laval as: Business</oddFooter>
  </headerFooter>
  <colBreaks count="1" manualBreakCount="1">
    <brk id="19" min="6" max="26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e972d0-d663-412d-9247-1d19742f11d2" xsi:nil="true"/>
    <lcf76f155ced4ddcb4097134ff3c332f xmlns="d7c3b57f-6f0d-412e-bc6c-2b82285231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B1DDE5A86BA146906A9DC78B6167E1" ma:contentTypeVersion="19" ma:contentTypeDescription="Crear nuevo documento." ma:contentTypeScope="" ma:versionID="4a0f0c8539fa897d56397fe5d363cf9b">
  <xsd:schema xmlns:xsd="http://www.w3.org/2001/XMLSchema" xmlns:xs="http://www.w3.org/2001/XMLSchema" xmlns:p="http://schemas.microsoft.com/office/2006/metadata/properties" xmlns:ns2="d7c3b57f-6f0d-412e-bc6c-2b8228523136" xmlns:ns3="0ce972d0-d663-412d-9247-1d19742f11d2" targetNamespace="http://schemas.microsoft.com/office/2006/metadata/properties" ma:root="true" ma:fieldsID="d54341c4d5bc6dc48c742d307e96e85c" ns2:_="" ns3:_="">
    <xsd:import namespace="d7c3b57f-6f0d-412e-bc6c-2b8228523136"/>
    <xsd:import namespace="0ce972d0-d663-412d-9247-1d19742f1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b57f-6f0d-412e-bc6c-2b8228523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c9fdf53-5fc8-4dfd-ab7a-db58370f1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972d0-d663-412d-9247-1d19742f11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bbc489-a182-4d4e-aa53-53f3dde04f10}" ma:internalName="TaxCatchAll" ma:showField="CatchAllData" ma:web="0ce972d0-d663-412d-9247-1d19742f1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9F7232-0AFB-4B8B-8F65-FC7357D5B651}"/>
</file>

<file path=customXml/itemProps2.xml><?xml version="1.0" encoding="utf-8"?>
<ds:datastoreItem xmlns:ds="http://schemas.openxmlformats.org/officeDocument/2006/customXml" ds:itemID="{AD6C4154-40AA-4449-970E-AF5873F5FEF4}"/>
</file>

<file path=customXml/itemProps3.xml><?xml version="1.0" encoding="utf-8"?>
<ds:datastoreItem xmlns:ds="http://schemas.openxmlformats.org/officeDocument/2006/customXml" ds:itemID="{B24D0BAE-43E4-4324-AE44-337F93568B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Alfa Laval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Rio</dc:creator>
  <cp:keywords/>
  <dc:description/>
  <cp:lastModifiedBy>Romero, Agusti</cp:lastModifiedBy>
  <cp:revision/>
  <dcterms:created xsi:type="dcterms:W3CDTF">2015-10-23T10:26:18Z</dcterms:created>
  <dcterms:modified xsi:type="dcterms:W3CDTF">2025-09-22T07:05:30Z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2022-11-10T11:40:21Z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2eb30a7d-cf73-4b58-aacb-14bd858c5abc</vt:lpwstr>
  </property>
  <property fmtid="{D5CDD505-2E9C-101B-9397-08002B2CF9AE}" pid="8" name="MSIP_Label_c14af057-89d0-49a5-911d-fe542bdab1f7_ContentBits">
    <vt:lpwstr>2</vt:lpwstr>
  </property>
  <property fmtid="{D5CDD505-2E9C-101B-9397-08002B2CF9AE}" pid="9" name="ContentTypeId">
    <vt:lpwstr>0x010100A2B1DDE5A86BA146906A9DC78B6167E1</vt:lpwstr>
  </property>
  <property fmtid="{D5CDD505-2E9C-101B-9397-08002B2CF9AE}" pid="10" name="ALFA_Site_DocumentTaxonomy">
    <vt:lpwstr/>
  </property>
  <property fmtid="{D5CDD505-2E9C-101B-9397-08002B2CF9AE}" pid="11" name="MediaServiceImageTags">
    <vt:lpwstr/>
  </property>
  <property fmtid="{D5CDD505-2E9C-101B-9397-08002B2CF9AE}" pid="12" name="ALFA_Site_ServiceTaxonomy">
    <vt:lpwstr/>
  </property>
  <property fmtid="{D5CDD505-2E9C-101B-9397-08002B2CF9AE}" pid="13" name="ALFA_Site_ProductTaxonomy">
    <vt:lpwstr/>
  </property>
  <property fmtid="{D5CDD505-2E9C-101B-9397-08002B2CF9AE}" pid="14" name="ALFA_Site_IndustryTaxonomy">
    <vt:lpwstr/>
  </property>
</Properties>
</file>